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245" yWindow="32760" windowWidth="10290" windowHeight="8130" tabRatio="872" activeTab="3"/>
  </bookViews>
  <sheets>
    <sheet name="Einführung" sheetId="1" r:id="rId1"/>
    <sheet name="Begriffe" sheetId="2" r:id="rId2"/>
    <sheet name="Bemessungsregendaten, kfu" sheetId="3" r:id="rId3"/>
    <sheet name="Sickerschacht" sheetId="4" r:id="rId4"/>
  </sheets>
  <definedNames>
    <definedName name="Bodentyp" localSheetId="3">'Einführung'!#REF!</definedName>
    <definedName name="Bodentyp">'Einführung'!#REF!</definedName>
    <definedName name="_xlnm.Print_Area" localSheetId="0">'Einführung'!$A$1:$H$81</definedName>
    <definedName name="_xlnm.Print_Area" localSheetId="3">'Sickerschacht'!$A$4:$H$94</definedName>
  </definedNames>
  <calcPr fullCalcOnLoad="1"/>
</workbook>
</file>

<file path=xl/comments1.xml><?xml version="1.0" encoding="utf-8"?>
<comments xmlns="http://schemas.openxmlformats.org/spreadsheetml/2006/main">
  <authors>
    <author>Zraunig</author>
  </authors>
  <commentList>
    <comment ref="A80" authorId="0">
      <text>
        <r>
          <rPr>
            <b/>
            <sz val="9"/>
            <rFont val="Tahoma"/>
            <family val="2"/>
          </rPr>
          <t xml:space="preserve">Hinweistext
</t>
        </r>
        <r>
          <rPr>
            <sz val="9"/>
            <rFont val="Tahoma"/>
            <family val="2"/>
          </rPr>
          <t>als Kommentar</t>
        </r>
        <r>
          <rPr>
            <b/>
            <sz val="9"/>
            <rFont val="Tahoma"/>
            <family val="2"/>
          </rPr>
          <t xml:space="preserve">
</t>
        </r>
      </text>
    </comment>
  </commentList>
</comments>
</file>

<file path=xl/comments4.xml><?xml version="1.0" encoding="utf-8"?>
<comments xmlns="http://schemas.openxmlformats.org/spreadsheetml/2006/main">
  <authors>
    <author>Zraunig</author>
    <author>Birgit (WaWi)</author>
    <author>Edwin Gfrerer</author>
  </authors>
  <commentList>
    <comment ref="G25" authorId="0">
      <text>
        <r>
          <rPr>
            <b/>
            <sz val="9"/>
            <rFont val="Tahoma"/>
            <family val="2"/>
          </rPr>
          <t xml:space="preserve">Hinweis
</t>
        </r>
        <r>
          <rPr>
            <sz val="9"/>
            <rFont val="Tahoma"/>
            <family val="2"/>
          </rPr>
          <t xml:space="preserve">Bei Brunnenabsenkverfahren mit "Schneidering" Wert auf 0 setzen.
</t>
        </r>
      </text>
    </comment>
    <comment ref="G23" authorId="0">
      <text>
        <r>
          <rPr>
            <b/>
            <sz val="9"/>
            <rFont val="Tahoma"/>
            <family val="2"/>
          </rPr>
          <t xml:space="preserve">Hinweis
</t>
        </r>
        <r>
          <rPr>
            <sz val="9"/>
            <rFont val="Tahoma"/>
            <family val="2"/>
          </rPr>
          <t xml:space="preserve">Der Faktor ist von der Herkunft des kf-Wertes abhängig. 
</t>
        </r>
        <r>
          <rPr>
            <b/>
            <sz val="9"/>
            <rFont val="Tahoma"/>
            <family val="2"/>
          </rPr>
          <t xml:space="preserve">Feldversuch: </t>
        </r>
        <r>
          <rPr>
            <sz val="9"/>
            <rFont val="Tahoma"/>
            <family val="2"/>
          </rPr>
          <t xml:space="preserve">2 (entspricht  Wert 1 lt. ÖNORM B 2506-1 unter Berücksichtigung, dass kfu = kf/2)
</t>
        </r>
        <r>
          <rPr>
            <b/>
            <sz val="9"/>
            <rFont val="Tahoma"/>
            <family val="2"/>
          </rPr>
          <t>Bodenansprache:</t>
        </r>
        <r>
          <rPr>
            <sz val="9"/>
            <rFont val="Tahoma"/>
            <family val="2"/>
          </rPr>
          <t xml:space="preserve"> 1,0 (lt. DWA A 138)</t>
        </r>
        <r>
          <rPr>
            <b/>
            <sz val="9"/>
            <rFont val="Tahoma"/>
            <family val="2"/>
          </rPr>
          <t xml:space="preserve">
Sieblinie:</t>
        </r>
        <r>
          <rPr>
            <sz val="9"/>
            <rFont val="Tahoma"/>
            <family val="2"/>
          </rPr>
          <t xml:space="preserve"> 0,2  (entspricht  Wert 0,1 lt. ÖNORM B 2506-1 unter Berücksichtigung, dass kfu = kf/2)
</t>
        </r>
      </text>
    </comment>
    <comment ref="G20" authorId="0">
      <text>
        <r>
          <rPr>
            <b/>
            <sz val="9"/>
            <rFont val="Tahoma"/>
            <family val="2"/>
          </rPr>
          <t xml:space="preserve">Hinweis
</t>
        </r>
        <r>
          <rPr>
            <sz val="9"/>
            <rFont val="Tahoma"/>
            <family val="2"/>
          </rPr>
          <t xml:space="preserve">mit Vorfilterung ....1,0 (ÖNORM)
ohne Vorfilterung ....0,5 (ÖNORM)
</t>
        </r>
      </text>
    </comment>
    <comment ref="G27" authorId="0">
      <text>
        <r>
          <rPr>
            <b/>
            <sz val="9"/>
            <rFont val="Tahoma"/>
            <family val="2"/>
          </rPr>
          <t xml:space="preserve">HINWEIS
</t>
        </r>
        <r>
          <rPr>
            <sz val="9"/>
            <rFont val="Tahoma"/>
            <family val="2"/>
          </rPr>
          <t xml:space="preserve">Porenspeichervolumen sollte zwischen 15 % und 30 % liegen.
</t>
        </r>
      </text>
    </comment>
    <comment ref="E34" authorId="0">
      <text>
        <r>
          <rPr>
            <b/>
            <sz val="9"/>
            <rFont val="Tahoma"/>
            <family val="2"/>
          </rPr>
          <t>Speichervolumen =</t>
        </r>
        <r>
          <rPr>
            <sz val="9"/>
            <rFont val="Tahoma"/>
            <family val="2"/>
          </rPr>
          <t xml:space="preserve">
 (Versickerungsrate * abflusswirksame Gesamtfläche) / 1.000
</t>
        </r>
      </text>
    </comment>
    <comment ref="B11" authorId="0">
      <text>
        <r>
          <rPr>
            <b/>
            <sz val="9"/>
            <rFont val="Tahoma"/>
            <family val="2"/>
          </rPr>
          <t xml:space="preserve">Art der Entwäserungsfläche
</t>
        </r>
        <r>
          <rPr>
            <sz val="9"/>
            <rFont val="Tahoma"/>
            <family val="2"/>
          </rPr>
          <t xml:space="preserve">- hartgedeckte Dächer
- Extensiv begrünte Dächer
- Intensiv begrünte Dächer
- befestigte (z.B. asphaltierte) Höfe     
  undWege
- Kieswege (verdichtet)
- Grünflächen &amp; Rasengittersteine
</t>
        </r>
      </text>
    </comment>
    <comment ref="D11" authorId="0">
      <text>
        <r>
          <rPr>
            <b/>
            <sz val="9"/>
            <rFont val="Tahoma"/>
            <family val="2"/>
          </rPr>
          <t xml:space="preserve">Abflussbeiwerte an
</t>
        </r>
        <r>
          <rPr>
            <sz val="9"/>
            <rFont val="Tahoma"/>
            <family val="2"/>
          </rPr>
          <t xml:space="preserve">hartgedeckte Dächer   -   1,0
Extensiv begrünte Dächer   -   0,5
Intensiv begrünte Dächer    -   0,3
befestigte (z.B. asphaltierte) Höfe und Wege   -   0,8 bis 1,0
Kieswege (verdichtet)   -   0,6 bis 0,8
Grünflächen &amp; Rasengittersteine   -   &lt; 0,5
</t>
        </r>
      </text>
    </comment>
    <comment ref="G34" authorId="1">
      <text>
        <r>
          <rPr>
            <b/>
            <sz val="9"/>
            <rFont val="Tahoma"/>
            <family val="2"/>
          </rPr>
          <t xml:space="preserve">Speichervolumen =
</t>
        </r>
        <r>
          <rPr>
            <sz val="9"/>
            <rFont val="Tahoma"/>
            <family val="2"/>
          </rPr>
          <t xml:space="preserve"> (Versickerungsrate * abflusswirksame Gesamtfläche) / 1.000</t>
        </r>
      </text>
    </comment>
    <comment ref="E67" authorId="0">
      <text>
        <r>
          <rPr>
            <b/>
            <sz val="9"/>
            <rFont val="Tahoma"/>
            <family val="2"/>
          </rPr>
          <t xml:space="preserve">Formel:
</t>
        </r>
        <r>
          <rPr>
            <sz val="9"/>
            <rFont val="Tahoma"/>
            <family val="2"/>
          </rPr>
          <t>Fläche Sickerschacht * kf1 * Sicherheitsbeiwert * 1000</t>
        </r>
      </text>
    </comment>
    <comment ref="G29" authorId="0">
      <text>
        <r>
          <rPr>
            <sz val="9"/>
            <rFont val="Tahoma"/>
            <family val="2"/>
          </rPr>
          <t>Fläche muss gleich oder größer als Sickerschachtsohle sein.</t>
        </r>
      </text>
    </comment>
    <comment ref="C34" authorId="2">
      <text>
        <r>
          <rPr>
            <sz val="9"/>
            <rFont val="Tahoma"/>
            <family val="2"/>
          </rPr>
          <t>Daten aus ehyd-Datenbank</t>
        </r>
      </text>
    </comment>
    <comment ref="E70" authorId="2">
      <text>
        <r>
          <rPr>
            <b/>
            <sz val="9"/>
            <rFont val="Tahoma"/>
            <family val="2"/>
          </rPr>
          <t xml:space="preserve">Formel:
</t>
        </r>
        <r>
          <rPr>
            <sz val="9"/>
            <rFont val="Tahoma"/>
            <family val="2"/>
          </rPr>
          <t xml:space="preserve"> = Tagesniederschlagshöhe * Gesamteinzugsfläche /1.000</t>
        </r>
        <r>
          <rPr>
            <sz val="9"/>
            <rFont val="Tahoma"/>
            <family val="2"/>
          </rPr>
          <t xml:space="preserve">
Die geringere Menge kann für die Berechnung der Tagesfrachten herangezogen werden.</t>
        </r>
      </text>
    </comment>
    <comment ref="G67" authorId="1">
      <text>
        <r>
          <rPr>
            <b/>
            <sz val="9"/>
            <rFont val="Tahoma"/>
            <family val="2"/>
          </rPr>
          <t>Formel:</t>
        </r>
        <r>
          <rPr>
            <sz val="9"/>
            <rFont val="Tahoma"/>
            <family val="2"/>
          </rPr>
          <t xml:space="preserve">
Fläche Baugrube As * kf2 * Faktor für Sickerfähigkeit anstehender Untergrund * 1.000
</t>
        </r>
      </text>
    </comment>
    <comment ref="E68" authorId="1">
      <text>
        <r>
          <rPr>
            <sz val="9"/>
            <rFont val="Tahoma"/>
            <family val="2"/>
          </rPr>
          <t>maximale Sickerleistung bei permanetem Einstau</t>
        </r>
      </text>
    </comment>
    <comment ref="G68" authorId="1">
      <text>
        <r>
          <rPr>
            <sz val="9"/>
            <rFont val="Tahoma"/>
            <family val="2"/>
          </rPr>
          <t>maximale Sickerleistung bei permanetem Einstau</t>
        </r>
      </text>
    </comment>
    <comment ref="E69" authorId="0">
      <text>
        <r>
          <rPr>
            <sz val="9"/>
            <rFont val="Tahoma"/>
            <family val="2"/>
          </rPr>
          <t xml:space="preserve">Für die Tagesmengenberechnung ist die geringere Sickermenge maßgebend.
</t>
        </r>
      </text>
    </comment>
  </commentList>
</comments>
</file>

<file path=xl/sharedStrings.xml><?xml version="1.0" encoding="utf-8"?>
<sst xmlns="http://schemas.openxmlformats.org/spreadsheetml/2006/main" count="264" uniqueCount="222">
  <si>
    <t>Bemessungsniederschlag</t>
  </si>
  <si>
    <t>DAUER</t>
  </si>
  <si>
    <t>MIN</t>
  </si>
  <si>
    <t>5 min.</t>
  </si>
  <si>
    <t>15 min.</t>
  </si>
  <si>
    <t>20 min.</t>
  </si>
  <si>
    <t>45 min.</t>
  </si>
  <si>
    <t>30 min.</t>
  </si>
  <si>
    <t>60 min.</t>
  </si>
  <si>
    <t>90 min.</t>
  </si>
  <si>
    <t>2 h</t>
  </si>
  <si>
    <t>3 h</t>
  </si>
  <si>
    <t>4 h</t>
  </si>
  <si>
    <t>6 h</t>
  </si>
  <si>
    <t>9 h</t>
  </si>
  <si>
    <t>12 h</t>
  </si>
  <si>
    <t>18 h</t>
  </si>
  <si>
    <t>1 d</t>
  </si>
  <si>
    <t>2 d</t>
  </si>
  <si>
    <t>3 d</t>
  </si>
  <si>
    <t>4 d</t>
  </si>
  <si>
    <t>5 d</t>
  </si>
  <si>
    <t>6 d</t>
  </si>
  <si>
    <t>Art der Entwässerungsfläche</t>
  </si>
  <si>
    <t>Bodenart</t>
  </si>
  <si>
    <t>Kies</t>
  </si>
  <si>
    <t>sandiger Kies</t>
  </si>
  <si>
    <t>Mittelsand</t>
  </si>
  <si>
    <t>humoser Oberboden</t>
  </si>
  <si>
    <t>schluffiger Sand</t>
  </si>
  <si>
    <t>toniger Schluff</t>
  </si>
  <si>
    <t>m/s</t>
  </si>
  <si>
    <t>mm/min</t>
  </si>
  <si>
    <r>
      <t>10</t>
    </r>
    <r>
      <rPr>
        <vertAlign val="superscript"/>
        <sz val="10"/>
        <rFont val="Arial"/>
        <family val="2"/>
      </rPr>
      <t>-1</t>
    </r>
    <r>
      <rPr>
        <sz val="10"/>
        <rFont val="Arial"/>
        <family val="2"/>
      </rPr>
      <t xml:space="preserve"> bis 10</t>
    </r>
    <r>
      <rPr>
        <vertAlign val="superscript"/>
        <sz val="10"/>
        <rFont val="Arial"/>
        <family val="2"/>
      </rPr>
      <t>-3</t>
    </r>
  </si>
  <si>
    <r>
      <t>10</t>
    </r>
    <r>
      <rPr>
        <vertAlign val="superscript"/>
        <sz val="10"/>
        <rFont val="Arial"/>
        <family val="2"/>
      </rPr>
      <t>-3</t>
    </r>
    <r>
      <rPr>
        <sz val="10"/>
        <rFont val="Arial"/>
        <family val="2"/>
      </rPr>
      <t xml:space="preserve"> bis 10</t>
    </r>
    <r>
      <rPr>
        <vertAlign val="superscript"/>
        <sz val="10"/>
        <rFont val="Arial"/>
        <family val="2"/>
      </rPr>
      <t>-4</t>
    </r>
  </si>
  <si>
    <r>
      <t>10</t>
    </r>
    <r>
      <rPr>
        <vertAlign val="superscript"/>
        <sz val="10"/>
        <rFont val="Arial"/>
        <family val="2"/>
      </rPr>
      <t>-3</t>
    </r>
    <r>
      <rPr>
        <sz val="10"/>
        <rFont val="Arial"/>
        <family val="2"/>
      </rPr>
      <t xml:space="preserve"> bis 10</t>
    </r>
    <r>
      <rPr>
        <vertAlign val="superscript"/>
        <sz val="10"/>
        <rFont val="Arial"/>
        <family val="2"/>
      </rPr>
      <t>-5</t>
    </r>
  </si>
  <si>
    <r>
      <t>10</t>
    </r>
    <r>
      <rPr>
        <vertAlign val="superscript"/>
        <sz val="10"/>
        <rFont val="Arial"/>
        <family val="2"/>
      </rPr>
      <t>-3</t>
    </r>
    <r>
      <rPr>
        <sz val="10"/>
        <rFont val="Arial"/>
        <family val="2"/>
      </rPr>
      <t xml:space="preserve"> bis 10</t>
    </r>
    <r>
      <rPr>
        <vertAlign val="superscript"/>
        <sz val="10"/>
        <rFont val="Arial"/>
        <family val="2"/>
      </rPr>
      <t>-6</t>
    </r>
  </si>
  <si>
    <r>
      <t>10</t>
    </r>
    <r>
      <rPr>
        <vertAlign val="superscript"/>
        <sz val="10"/>
        <rFont val="Arial"/>
        <family val="2"/>
      </rPr>
      <t>-5</t>
    </r>
    <r>
      <rPr>
        <sz val="10"/>
        <rFont val="Arial"/>
        <family val="2"/>
      </rPr>
      <t xml:space="preserve"> bis 10-</t>
    </r>
    <r>
      <rPr>
        <vertAlign val="superscript"/>
        <sz val="10"/>
        <rFont val="Arial"/>
        <family val="2"/>
      </rPr>
      <t>7</t>
    </r>
  </si>
  <si>
    <r>
      <t>10</t>
    </r>
    <r>
      <rPr>
        <vertAlign val="superscript"/>
        <sz val="10"/>
        <rFont val="Arial"/>
        <family val="2"/>
      </rPr>
      <t>-6</t>
    </r>
    <r>
      <rPr>
        <sz val="10"/>
        <rFont val="Arial"/>
        <family val="2"/>
      </rPr>
      <t xml:space="preserve"> bis 10</t>
    </r>
    <r>
      <rPr>
        <vertAlign val="superscript"/>
        <sz val="10"/>
        <rFont val="Arial"/>
        <family val="2"/>
      </rPr>
      <t>-9</t>
    </r>
  </si>
  <si>
    <r>
      <t>10</t>
    </r>
    <r>
      <rPr>
        <vertAlign val="superscript"/>
        <sz val="10"/>
        <rFont val="Arial"/>
        <family val="2"/>
      </rPr>
      <t>-7</t>
    </r>
    <r>
      <rPr>
        <sz val="10"/>
        <rFont val="Arial"/>
        <family val="2"/>
      </rPr>
      <t xml:space="preserve"> bis 10</t>
    </r>
    <r>
      <rPr>
        <vertAlign val="superscript"/>
        <sz val="10"/>
        <rFont val="Arial"/>
        <family val="2"/>
      </rPr>
      <t>-11</t>
    </r>
  </si>
  <si>
    <t>6000 bis 60</t>
  </si>
  <si>
    <t>60 bis 6</t>
  </si>
  <si>
    <t>60 bis 0,6</t>
  </si>
  <si>
    <t>60 bis 0,06</t>
  </si>
  <si>
    <t>0,6 bis 0,006</t>
  </si>
  <si>
    <t>0,06 bis 0,00006</t>
  </si>
  <si>
    <t>0,006 bis 0,00006</t>
  </si>
  <si>
    <r>
      <t>k</t>
    </r>
    <r>
      <rPr>
        <b/>
        <vertAlign val="subscript"/>
        <sz val="10"/>
        <rFont val="Arial"/>
        <family val="2"/>
      </rPr>
      <t>f</t>
    </r>
    <r>
      <rPr>
        <b/>
        <sz val="10"/>
        <rFont val="Arial"/>
        <family val="2"/>
      </rPr>
      <t xml:space="preserve"> bzw. v</t>
    </r>
    <r>
      <rPr>
        <b/>
        <vertAlign val="subscript"/>
        <sz val="10"/>
        <rFont val="Arial"/>
        <family val="2"/>
      </rPr>
      <t>f</t>
    </r>
  </si>
  <si>
    <t>Schluff</t>
  </si>
  <si>
    <t>Gitterpunkt</t>
  </si>
  <si>
    <t>Sicherheitsbeiwert</t>
  </si>
  <si>
    <t>Jährlichkeit</t>
  </si>
  <si>
    <t>Teilfläche 1</t>
  </si>
  <si>
    <t>Teilfläche 2</t>
  </si>
  <si>
    <t>Teilfläche 3</t>
  </si>
  <si>
    <t>Teilfläche 4</t>
  </si>
  <si>
    <t>Teilfläche 5</t>
  </si>
  <si>
    <t>Information:</t>
  </si>
  <si>
    <t>Link:</t>
  </si>
  <si>
    <t>BEMESSUNGSREGENDATEN</t>
  </si>
  <si>
    <t>mindestens erforderliches Retentionsvolumen [m³]</t>
  </si>
  <si>
    <t>β</t>
  </si>
  <si>
    <t>Maßgebliches Regenereignis</t>
  </si>
  <si>
    <t>Berechnung Retentionsvolumen</t>
  </si>
  <si>
    <t>Hinweis zur Bedienung:</t>
  </si>
  <si>
    <r>
      <t xml:space="preserve">Sicherheitsbeiwert </t>
    </r>
    <r>
      <rPr>
        <b/>
        <sz val="10"/>
        <color indexed="8"/>
        <rFont val="Calibri"/>
        <family val="2"/>
      </rPr>
      <t>β</t>
    </r>
  </si>
  <si>
    <r>
      <t>A</t>
    </r>
    <r>
      <rPr>
        <vertAlign val="subscript"/>
        <sz val="9"/>
        <rFont val="Arial"/>
        <family val="2"/>
      </rPr>
      <t>ent</t>
    </r>
  </si>
  <si>
    <t>0 min</t>
  </si>
  <si>
    <t>abflusswirksame  beregnete Gesamtfläche</t>
  </si>
  <si>
    <t>Abkürz.</t>
  </si>
  <si>
    <t>Einheit</t>
  </si>
  <si>
    <t>m²</t>
  </si>
  <si>
    <r>
      <t>A</t>
    </r>
    <r>
      <rPr>
        <vertAlign val="subscript"/>
        <sz val="9"/>
        <rFont val="Arial"/>
        <family val="2"/>
      </rPr>
      <t>n</t>
    </r>
  </si>
  <si>
    <t>Horizontalprojektion der jeweiligen Teilentwässerungsfläche</t>
  </si>
  <si>
    <t>jeweiliger zugehöriger Abflussbeiwert</t>
  </si>
  <si>
    <r>
      <rPr>
        <sz val="9"/>
        <rFont val="Times New Roman"/>
        <family val="1"/>
      </rPr>
      <t>α</t>
    </r>
    <r>
      <rPr>
        <vertAlign val="subscript"/>
        <sz val="9"/>
        <rFont val="Arial"/>
        <family val="2"/>
      </rPr>
      <t>n</t>
    </r>
  </si>
  <si>
    <t>-</t>
  </si>
  <si>
    <t>Entwässerungsfäche (Einzugsfläche)</t>
  </si>
  <si>
    <r>
      <t>A</t>
    </r>
    <r>
      <rPr>
        <vertAlign val="subscript"/>
        <sz val="9"/>
        <rFont val="Arial"/>
        <family val="2"/>
      </rPr>
      <t>red</t>
    </r>
  </si>
  <si>
    <r>
      <t>A</t>
    </r>
    <r>
      <rPr>
        <vertAlign val="subscript"/>
        <sz val="9"/>
        <rFont val="Arial"/>
        <family val="2"/>
      </rPr>
      <t>s</t>
    </r>
  </si>
  <si>
    <t>m</t>
  </si>
  <si>
    <t>Stauhöhe</t>
  </si>
  <si>
    <r>
      <t>h</t>
    </r>
    <r>
      <rPr>
        <vertAlign val="subscript"/>
        <sz val="9"/>
        <rFont val="Arial"/>
        <family val="2"/>
      </rPr>
      <t>s</t>
    </r>
  </si>
  <si>
    <t>h</t>
  </si>
  <si>
    <t>mm</t>
  </si>
  <si>
    <t>Durchlässigkeitsbeiwert</t>
  </si>
  <si>
    <r>
      <t>k</t>
    </r>
    <r>
      <rPr>
        <vertAlign val="subscript"/>
        <sz val="9"/>
        <rFont val="Arial"/>
        <family val="2"/>
      </rPr>
      <t>f</t>
    </r>
  </si>
  <si>
    <t>Regenhöhe</t>
  </si>
  <si>
    <r>
      <t>q</t>
    </r>
    <r>
      <rPr>
        <vertAlign val="subscript"/>
        <sz val="9"/>
        <rFont val="Arial"/>
        <family val="2"/>
      </rPr>
      <t>r</t>
    </r>
  </si>
  <si>
    <t>mm (l/m²)</t>
  </si>
  <si>
    <r>
      <t>v</t>
    </r>
    <r>
      <rPr>
        <vertAlign val="subscript"/>
        <sz val="9"/>
        <rFont val="Arial"/>
        <family val="2"/>
      </rPr>
      <t>f</t>
    </r>
  </si>
  <si>
    <t>erforderliches Speichervolumen</t>
  </si>
  <si>
    <t>m³</t>
  </si>
  <si>
    <r>
      <t>V</t>
    </r>
    <r>
      <rPr>
        <vertAlign val="subscript"/>
        <sz val="9"/>
        <rFont val="Arial"/>
        <family val="2"/>
      </rPr>
      <t>s</t>
    </r>
  </si>
  <si>
    <t>Sicherheitsbeiwert zur Berücksichtigung einer Verschlammung</t>
  </si>
  <si>
    <t>ERGEBNIS / BERECHNUNG</t>
  </si>
  <si>
    <t>SICKERSCHACHT</t>
  </si>
  <si>
    <t>EINGABEN</t>
  </si>
  <si>
    <t>Sickerfähigkeit Filter</t>
  </si>
  <si>
    <t>Wandstärke Schacht [m]</t>
  </si>
  <si>
    <r>
      <t>mindestens erforderliche Stauhöhe im Schacht h</t>
    </r>
    <r>
      <rPr>
        <vertAlign val="subscript"/>
        <sz val="9"/>
        <color indexed="8"/>
        <rFont val="Arial"/>
        <family val="2"/>
      </rPr>
      <t>s,erf</t>
    </r>
  </si>
  <si>
    <r>
      <t>Regenhöhe q</t>
    </r>
    <r>
      <rPr>
        <b/>
        <vertAlign val="subscript"/>
        <sz val="8"/>
        <rFont val="Arial"/>
        <family val="2"/>
      </rPr>
      <t>r</t>
    </r>
    <r>
      <rPr>
        <b/>
        <sz val="8"/>
        <rFont val="Arial"/>
        <family val="2"/>
      </rPr>
      <t xml:space="preserve"> [l/m²]</t>
    </r>
  </si>
  <si>
    <r>
      <t>k</t>
    </r>
    <r>
      <rPr>
        <vertAlign val="subscript"/>
        <sz val="8"/>
        <rFont val="Arial"/>
        <family val="2"/>
      </rPr>
      <t>f1</t>
    </r>
  </si>
  <si>
    <r>
      <t>k</t>
    </r>
    <r>
      <rPr>
        <vertAlign val="subscript"/>
        <sz val="8"/>
        <color indexed="8"/>
        <rFont val="Calibri"/>
        <family val="2"/>
      </rPr>
      <t>f2</t>
    </r>
  </si>
  <si>
    <t>Bearbeiter:</t>
  </si>
  <si>
    <t>Bemerkungen:</t>
  </si>
  <si>
    <t>Projektbezeichnung:</t>
  </si>
  <si>
    <t>ALLGEMEINE PROJEKTDATEN</t>
  </si>
  <si>
    <r>
      <t>A</t>
    </r>
    <r>
      <rPr>
        <b/>
        <vertAlign val="subscript"/>
        <sz val="8"/>
        <color indexed="8"/>
        <rFont val="Arial"/>
        <family val="2"/>
      </rPr>
      <t>n</t>
    </r>
    <r>
      <rPr>
        <b/>
        <sz val="8"/>
        <color indexed="8"/>
        <rFont val="Arial"/>
        <family val="2"/>
      </rPr>
      <t xml:space="preserve"> [m²]</t>
    </r>
  </si>
  <si>
    <r>
      <t>Teileinzugsflächen  A</t>
    </r>
    <r>
      <rPr>
        <b/>
        <vertAlign val="subscript"/>
        <sz val="8"/>
        <color indexed="8"/>
        <rFont val="Arial"/>
        <family val="2"/>
      </rPr>
      <t>red</t>
    </r>
    <r>
      <rPr>
        <b/>
        <sz val="8"/>
        <color indexed="8"/>
        <rFont val="Arial"/>
        <family val="2"/>
      </rPr>
      <t xml:space="preserve"> [m²]</t>
    </r>
  </si>
  <si>
    <r>
      <t>Abfluss-beiwert α</t>
    </r>
    <r>
      <rPr>
        <b/>
        <vertAlign val="subscript"/>
        <sz val="8"/>
        <color indexed="8"/>
        <rFont val="Arial"/>
        <family val="2"/>
      </rPr>
      <t>n</t>
    </r>
  </si>
  <si>
    <t>GESAMTEINZUGSFLÄCHE</t>
  </si>
  <si>
    <t>Schachtdurchmesser innen [m]</t>
  </si>
  <si>
    <r>
      <t>d</t>
    </r>
    <r>
      <rPr>
        <vertAlign val="subscript"/>
        <sz val="8"/>
        <color indexed="8"/>
        <rFont val="Calibri"/>
        <family val="2"/>
      </rPr>
      <t>S</t>
    </r>
  </si>
  <si>
    <t>Zuschlagsfaktor gemäß DWA A 138</t>
  </si>
  <si>
    <r>
      <t>f</t>
    </r>
    <r>
      <rPr>
        <vertAlign val="subscript"/>
        <sz val="9"/>
        <rFont val="Calibri"/>
        <family val="2"/>
      </rPr>
      <t>z</t>
    </r>
  </si>
  <si>
    <t>Einzugsflächen</t>
  </si>
  <si>
    <t>Rechenwert für Durchlässigkeitsbeiwert im ungesättigten Untergrund</t>
  </si>
  <si>
    <r>
      <t>k</t>
    </r>
    <r>
      <rPr>
        <vertAlign val="subscript"/>
        <sz val="9"/>
        <rFont val="Arial"/>
        <family val="2"/>
      </rPr>
      <t>fu</t>
    </r>
  </si>
  <si>
    <t>Sickerschacht</t>
  </si>
  <si>
    <t>Zulauftiefe [m]</t>
  </si>
  <si>
    <r>
      <t>Z</t>
    </r>
    <r>
      <rPr>
        <vertAlign val="subscript"/>
        <sz val="8"/>
        <color indexed="8"/>
        <rFont val="Calibri"/>
        <family val="2"/>
      </rPr>
      <t>t</t>
    </r>
  </si>
  <si>
    <t>Zulauftiefe</t>
  </si>
  <si>
    <r>
      <t>Z</t>
    </r>
    <r>
      <rPr>
        <vertAlign val="subscript"/>
        <sz val="9"/>
        <rFont val="Calibri"/>
        <family val="2"/>
      </rPr>
      <t>t</t>
    </r>
  </si>
  <si>
    <t>erford. Speicherkapazität Schacht</t>
  </si>
  <si>
    <t>Versickerungsrate Schacht</t>
  </si>
  <si>
    <t>Versickerungsrate Baugrube</t>
  </si>
  <si>
    <t>Sickeranlage</t>
  </si>
  <si>
    <t>Abstand Sohle Sickerschacht zu Baugrubensohle</t>
  </si>
  <si>
    <t>erforderliche Baugrubentiefe</t>
  </si>
  <si>
    <t>Zusatzinformationen</t>
  </si>
  <si>
    <t>Eingabefeld</t>
  </si>
  <si>
    <t>wird automatisch berechnet</t>
  </si>
  <si>
    <t>Benutzer muss Eingabe tätigen</t>
  </si>
  <si>
    <t>Kommentar</t>
  </si>
  <si>
    <t>Feld enthält ein Kommentar, dieses erscheint, wenn man mit dem Mauszeiger über das entsprechende Feld fährt</t>
  </si>
  <si>
    <t>qv1</t>
  </si>
  <si>
    <t>qv2</t>
  </si>
  <si>
    <t>qs1</t>
  </si>
  <si>
    <t>qs2</t>
  </si>
  <si>
    <t>Gewählte Jährlichkeit</t>
  </si>
  <si>
    <t>10 min.</t>
  </si>
  <si>
    <t>2. Analyse der Regelwerke zur Versickerung von Niederschlagswässern</t>
  </si>
  <si>
    <t xml:space="preserve">Nachfolgend sind relevante Bemessungsparameter der in Österreich angewendeten Regelwerke aufgelistet. </t>
  </si>
  <si>
    <t xml:space="preserve">• DWA A138 </t>
  </si>
  <si>
    <r>
      <rPr>
        <b/>
        <sz val="9"/>
        <rFont val="Arial"/>
        <family val="2"/>
      </rPr>
      <t>Pkt. 3.1.3 Qualitative Anforderungen:</t>
    </r>
    <r>
      <rPr>
        <sz val="9"/>
        <rFont val="Arial"/>
        <family val="2"/>
      </rPr>
      <t xml:space="preserve"> bei kf  &gt; 1*10-3 m/s keine genügende Reinigung durch chemische und biologische Vorgänge; bei kf  &lt; 1*10-6 m/s keine ausreichende Versickerung</t>
    </r>
  </si>
  <si>
    <r>
      <rPr>
        <b/>
        <sz val="9"/>
        <rFont val="Arial"/>
        <family val="2"/>
      </rPr>
      <t xml:space="preserve">Pkt. 3.2.3 Bemessungsgrundsätze: </t>
    </r>
    <r>
      <rPr>
        <sz val="9"/>
        <rFont val="Arial"/>
        <family val="2"/>
      </rPr>
      <t xml:space="preserve">
Durchlässigkeitsbeiwert für ungesättigten Zustand kf,u = kf/2
Zuschlagsfaktor nach DWA-A 117 fZ = 1,1 – 1,2;
</t>
    </r>
  </si>
  <si>
    <r>
      <rPr>
        <b/>
        <sz val="9"/>
        <rFont val="Arial"/>
        <family val="2"/>
      </rPr>
      <t xml:space="preserve">Pkt. 3.3.6 Versickerungsbecken: </t>
    </r>
    <r>
      <rPr>
        <sz val="9"/>
        <rFont val="Arial"/>
        <family val="2"/>
      </rPr>
      <t xml:space="preserve">
Becken ohne vorgeschaltete Sedimentationsanlage: Verringerung der Durchlässigkeit der Sohlfläche (ohne Böschungen) des Versickerungsbeckens  auf 1/5. 
</t>
    </r>
  </si>
  <si>
    <r>
      <rPr>
        <b/>
        <sz val="10"/>
        <rFont val="Arial"/>
        <family val="2"/>
      </rPr>
      <t xml:space="preserve">Pkt. 7.1.3: </t>
    </r>
    <r>
      <rPr>
        <sz val="10"/>
        <rFont val="Arial"/>
        <family val="2"/>
      </rPr>
      <t>Für Systeme mit Bodenfilter sollte ein kf-Wert von 1*10-5 m/s in der Dimensionierung verwendet  werden.</t>
    </r>
  </si>
  <si>
    <t>• ÖWAV-Regelblatt 45</t>
  </si>
  <si>
    <t>• ÖNORM B 2506-1</t>
  </si>
  <si>
    <r>
      <rPr>
        <b/>
        <sz val="10"/>
        <rFont val="Arial"/>
        <family val="2"/>
      </rPr>
      <t>Pkt.6.2.1:</t>
    </r>
    <r>
      <rPr>
        <sz val="10"/>
        <rFont val="Arial"/>
        <family val="2"/>
      </rPr>
      <t xml:space="preserve"> Sicherheitsbeiwert ß zur Berücksichtigung der Verschlammung ist in der Regel mit 0,5 anzusetzen (Verringerung der Durchlässigkeit der gesamten mittleren Versickerungsfläche von Mulden und Becken samt der sickerwirksamen Böschungen  auf 1/2). Besteht jedoch eine Anlage zum Feststoffrückhalt vor der Sickeranlage, darf ß=1 gesetzt werden.</t>
    </r>
  </si>
  <si>
    <t>• ÖNORM B 2506-2</t>
  </si>
  <si>
    <r>
      <rPr>
        <b/>
        <sz val="10"/>
        <rFont val="Arial"/>
        <family val="2"/>
      </rPr>
      <t>Pkt. 6.3.1.1:</t>
    </r>
    <r>
      <rPr>
        <sz val="10"/>
        <rFont val="Arial"/>
        <family val="2"/>
      </rPr>
      <t xml:space="preserve"> Natürlicher Bodenfilter kf = 1*10-4 bis 1*10-5 m/s</t>
    </r>
  </si>
  <si>
    <r>
      <rPr>
        <b/>
        <sz val="10"/>
        <rFont val="Arial"/>
        <family val="2"/>
      </rPr>
      <t>Pkt. 6.3.1.2:</t>
    </r>
    <r>
      <rPr>
        <sz val="10"/>
        <rFont val="Arial"/>
        <family val="2"/>
      </rPr>
      <t xml:space="preserve"> Technischer Bodenfilter kf &lt;= 1*10-3 m/s</t>
    </r>
  </si>
  <si>
    <t>• RVS 04.04.11 Gewässerschutz an Straßen</t>
  </si>
  <si>
    <t>3. Bemessungsrelevante Ableitungen aus der Analyse der Regelwerke</t>
  </si>
  <si>
    <r>
      <rPr>
        <b/>
        <sz val="9"/>
        <rFont val="Arial"/>
        <family val="2"/>
      </rPr>
      <t>Pkt. 4.3.6:</t>
    </r>
    <r>
      <rPr>
        <sz val="9"/>
        <rFont val="Arial"/>
        <family val="2"/>
      </rPr>
      <t xml:space="preserve"> Bodenfilter kf = 1*10-4 bis 1*10-5 m/s </t>
    </r>
  </si>
  <si>
    <r>
      <rPr>
        <b/>
        <sz val="9"/>
        <rFont val="Arial"/>
        <family val="2"/>
      </rPr>
      <t>Pkt. 5.2.2: Bodenfiltermulden:</t>
    </r>
    <r>
      <rPr>
        <sz val="9"/>
        <rFont val="Arial"/>
        <family val="2"/>
      </rPr>
      <t xml:space="preserve"> kf ist höchstens mit 10-5 m/s anzusetzen; bei n=1 Entleerungszeit max. 24 h
Rasenmulden: kf ist zwischen 1*10-4 bis 1*10-5 m/s anzusetzen; bei n=1 Entleerungszeit max. 24 h
</t>
    </r>
  </si>
  <si>
    <r>
      <rPr>
        <b/>
        <sz val="9"/>
        <rFont val="Arial"/>
        <family val="2"/>
      </rPr>
      <t xml:space="preserve">Pkt. 5.2.3: </t>
    </r>
    <r>
      <rPr>
        <sz val="9"/>
        <rFont val="Arial"/>
        <family val="2"/>
      </rPr>
      <t>Bemessung von Bodenfilterbecken: Es ist ein kf von 1*10-5 m/s anzusetzen; bei n=5 Entleerungszeit max. 48 h</t>
    </r>
  </si>
  <si>
    <r>
      <rPr>
        <b/>
        <sz val="10"/>
        <rFont val="Arial"/>
        <family val="2"/>
      </rPr>
      <t>Zuschlagsfaktor f</t>
    </r>
    <r>
      <rPr>
        <b/>
        <vertAlign val="subscript"/>
        <sz val="10"/>
        <rFont val="Arial"/>
        <family val="2"/>
      </rPr>
      <t>Z</t>
    </r>
    <r>
      <rPr>
        <b/>
        <sz val="10"/>
        <rFont val="Arial"/>
        <family val="2"/>
      </rPr>
      <t xml:space="preserve"> bei Bodenfiltern:</t>
    </r>
    <r>
      <rPr>
        <sz val="10"/>
        <rFont val="Arial"/>
        <family val="2"/>
      </rPr>
      <t xml:space="preserve"> Die Wahl des kf-Wertes hat den mit Abstand größten Einfluss auf die Bemessung von Bodenfilteranlagen. Wenn der kf-Wert auf der sicheren Seite liegend mit 1*10-5 m/s gewählt wird, kann der Zuschlagsfaktor fZ auch unter Berücksichtigung der längeren Regenreihen des EHYD mit 1,0 angesetzt werden.</t>
    </r>
  </si>
  <si>
    <t xml:space="preserve">Die Anwendung setzt die Kenntnis der relevanten Regelwerke und die Fachkunde des Planers voraus. </t>
  </si>
  <si>
    <t>Bemessung von Bodenfilteranlagen und Retentionsanlagen in Anlehnung an                                                                                                          die ÖNORM B 2506-1, die DWA A 138 und DWA A 117</t>
  </si>
  <si>
    <r>
      <rPr>
        <b/>
        <sz val="10"/>
        <rFont val="Arial"/>
        <family val="2"/>
      </rPr>
      <t xml:space="preserve">Bemessungsregendaten: </t>
    </r>
    <r>
      <rPr>
        <sz val="10"/>
        <rFont val="Arial"/>
        <family val="2"/>
      </rPr>
      <t>Es sind gemäß ÖNORM B 2506-1 und ÖWAV-Regelblatt 45 die 6-Tages-EHYD-Regenreihen der Jährlichkeiten 1 bis 100 des Hydrografischen Zentralbüros des BMLFUW heranzuziehen. Demgegenüber verwendet das DWA-A 138 die 3-Tages-KOSTRA-Niederschlagsdaten des Deutschen Wetterdienstes.</t>
    </r>
  </si>
  <si>
    <t>Ausgabefeld</t>
  </si>
  <si>
    <r>
      <rPr>
        <b/>
        <sz val="10"/>
        <rFont val="Arial"/>
        <family val="2"/>
      </rPr>
      <t>Wahl der Jährlichkeiten bei Bodenfilteranlagen:</t>
    </r>
    <r>
      <rPr>
        <sz val="10"/>
        <rFont val="Arial"/>
        <family val="2"/>
      </rPr>
      <t xml:space="preserve"> Im Bemessungsblatt ist die Berechnung mit 3 Jährlichkeiten vorgesehen.
• Jährlichkeit n=1 für den Nachweis der Entleerungszeit &lt; 24 Stunden
• Bemessungsjährlichkeit für Dimensionierung der Anlage. Die Jährlichkeit ist unter Berücksichtigung des Störfallpotentials bei Überflutungen des Anlagenumfeldes festzulegen (z.B. ÖNORM EN 752). Als Mindestbemessung ist ein 5-jährliches Bemessungsereignis der Berechnung zugrunde zu legen (ÖNORM B 2506-1)
• Überflutungsnachweis für seltene Regenereignisse (z.B. n=30): Es ist erforderlichenfalls nachzuweisen, dass das gewählte Regenereignis vollständig retentiert werden kann, wobei der schadlose Einstau von Anlagen (z.B. Park- und Verkehrsflächen) zulässig ist. 
</t>
    </r>
  </si>
  <si>
    <t>Stufenfilter oder Geotextil [m]</t>
  </si>
  <si>
    <t>s</t>
  </si>
  <si>
    <t>Wandstärke Sickerschacht</t>
  </si>
  <si>
    <t>Porenvolumen Schotterkörper</t>
  </si>
  <si>
    <r>
      <rPr>
        <b/>
        <sz val="10"/>
        <rFont val="Arial"/>
        <family val="2"/>
      </rPr>
      <t>Durchlässigkeitsbeiwert für ungesättigten Zustand:</t>
    </r>
    <r>
      <rPr>
        <sz val="10"/>
        <rFont val="Arial"/>
        <family val="2"/>
      </rPr>
      <t xml:space="preserve"> Im Kommentar zur DWA-A 138, Pkt. 3.2.3 ist u.a. angeführt: 
• Die Wasserdurchlässigkeit von Böden ist abhängig vom Wassergehalt; 
• ein trockener Boden hat theoretisch keine Wasserdurchlässigkeit; 
• Mit zunehmendem Wassergehalt nähert sich die Wasserdurchlässigkeit dem kf-Wert eines gesättigten Bodens. 
• Die DWA-A 138 rechnet mit einem konstanten kf,u = kf/2 mit dem Ziel, für die Zukunft eine funktionierende Versickerungsanlage zu dimensionieren. 
Dabei bleibt unberücksichtigt, dass insbesondere bei hohen Jährlichkeiten der Regenereignisse die Wassersättigung des Bodenfilters steigt. Beim gegenständlichen Tabellenkalkulationsprogramm wird deshalb bei Sickermulden/-becken kf,u  von kf/2 bei n=1 auf  kf,u = kf bei n=100  erhöht (volle Wassersättigung beim 100-jährlichen Niederschlagsereignis).  Im Blatt Bemessungsregendaten ist dazu das Verhältnis kfu/kf  für jede Jährlichkeit als Eingabewert von 0,5 bis 1,0 steigend enthalten. Bei Sickerschacht und unterirdischen Sickerleitungen wird kf,u mit kf/2 angenommen, da die Korrektur mit dem zu wählenden Sicherheitsfaktor erfolgt.</t>
    </r>
  </si>
  <si>
    <t>Der Grundwasserflurabstand soll lt. ÖNORM B 2506-1 mind. betragen:</t>
  </si>
  <si>
    <t>Systemskizze in Anlehnung an ÖNORM B2506-1</t>
  </si>
  <si>
    <t>Sickerfähigkeit anstehender Untergrund</t>
  </si>
  <si>
    <t>Faktor für Sickerfähigkeit anstehender Untergrund</t>
  </si>
  <si>
    <r>
      <t>f</t>
    </r>
    <r>
      <rPr>
        <vertAlign val="subscript"/>
        <sz val="9"/>
        <rFont val="Calibri"/>
        <family val="2"/>
      </rPr>
      <t>a</t>
    </r>
  </si>
  <si>
    <t>Abminderungsfaktor gemäß DWA A 117</t>
  </si>
  <si>
    <t>Verwendete Parameter</t>
  </si>
  <si>
    <t>Sickergeschwindigkeit</t>
  </si>
  <si>
    <r>
      <t>Q</t>
    </r>
    <r>
      <rPr>
        <vertAlign val="subscript"/>
        <sz val="9"/>
        <rFont val="Calibri"/>
        <family val="2"/>
      </rPr>
      <t>D</t>
    </r>
  </si>
  <si>
    <r>
      <t>q</t>
    </r>
    <r>
      <rPr>
        <vertAlign val="subscript"/>
        <sz val="9"/>
        <rFont val="Arial"/>
        <family val="2"/>
      </rPr>
      <t>D</t>
    </r>
  </si>
  <si>
    <t>l/s</t>
  </si>
  <si>
    <t>l/(s* ha)</t>
  </si>
  <si>
    <t>mittlerer Drosselabfluss</t>
  </si>
  <si>
    <t>mittlere Drosselabflussspende</t>
  </si>
  <si>
    <t>bei Sickerbecken</t>
  </si>
  <si>
    <t>bei Sickermulde</t>
  </si>
  <si>
    <t>mit Absetzbecken</t>
  </si>
  <si>
    <t>ohne Absetzbecken</t>
  </si>
  <si>
    <t>DWA A 138</t>
  </si>
  <si>
    <t>ÖNORM B 2506-1</t>
  </si>
  <si>
    <t>0,5   für Sohlfläche und Böschungen</t>
  </si>
  <si>
    <t>0,2  für Sohlfläche</t>
  </si>
  <si>
    <t>Bodenarten und kf-Wert lt. ÖNORM 2506-1</t>
  </si>
  <si>
    <r>
      <t>erford. Speicher-volumen im Sickerschacht V</t>
    </r>
    <r>
      <rPr>
        <b/>
        <vertAlign val="subscript"/>
        <sz val="8"/>
        <rFont val="Arial"/>
        <family val="2"/>
      </rPr>
      <t>s1</t>
    </r>
    <r>
      <rPr>
        <b/>
        <sz val="8"/>
        <rFont val="Arial"/>
        <family val="2"/>
      </rPr>
      <t xml:space="preserve"> [m³]</t>
    </r>
  </si>
  <si>
    <t>4. Bemessung Sickerschacht</t>
  </si>
  <si>
    <t>Für den Sickerschacht ist entsprechend ÖNORM B2506-1 die Sohlfläche des  Sickerschachts bzw. die Sohle der Baugrube als Sickerfläche berücksichtigt.</t>
  </si>
  <si>
    <t>Bezeichnung  Einzugsfläche</t>
  </si>
  <si>
    <t>ehyd-Regendatenbank</t>
  </si>
  <si>
    <t>kf,u/kf</t>
  </si>
  <si>
    <r>
      <t>erford. Speichervolumen der Sickeranlage V</t>
    </r>
    <r>
      <rPr>
        <b/>
        <vertAlign val="subscript"/>
        <sz val="8"/>
        <rFont val="Arial"/>
        <family val="2"/>
      </rPr>
      <t>s2</t>
    </r>
    <r>
      <rPr>
        <b/>
        <sz val="8"/>
        <rFont val="Arial"/>
        <family val="2"/>
      </rPr>
      <t xml:space="preserve"> [m³] </t>
    </r>
  </si>
  <si>
    <t>Fläche Sickerschacht innen</t>
  </si>
  <si>
    <t>Fläche Sickerschacht inkl. Wandstärke</t>
  </si>
  <si>
    <r>
      <t>Eingabe der Stauhöhe im Schacht h</t>
    </r>
    <r>
      <rPr>
        <vertAlign val="subscript"/>
        <sz val="9"/>
        <color indexed="8"/>
        <rFont val="Arial"/>
        <family val="2"/>
      </rPr>
      <t>s</t>
    </r>
  </si>
  <si>
    <t>Es ist wichtig, dass der Ordner ehyd_Regendaten im selben Ordner gespeichert wird, wie das Versickerungsprogramm selbst, da die automatische Importfunktion andernfalls die zu importierenden Daten nicht finden kann.</t>
  </si>
  <si>
    <t>Die Berechnungen, welche auf den nachfolgenden Blättern durchgeführt werden, beziehen sich auf die in diesem Blatt eingetragenen Regenreihen. Es handelt sich hierbei um die Bemessungsregendaten aus dem ehyd-System.                                                                                                                                                                                                                             Die Daten können auf der ehyd-Homepage (Link: http://ehyd.gv.at/# ) heruntergeladen werden und in weiterer Folge per Hand oder automatisch in die unten angeführte Liste eingetragen werden. Dazu müssen Sie auf der Homepage den Punkt "Kennwerte und Bemessung" und den Unterpunkt "Bemessungsregen" anklicken. Dann erscheinen die Gitterpunkte mit den Bemessungregendaten. Sie müssen auf den gewünschten Punkt klicken und die Datei als ASCII-Datei herunterladen und im Ordner "ehyd_Regendaten" speichern.</t>
  </si>
  <si>
    <t>wirksame Sickerfläche</t>
  </si>
  <si>
    <t>wirksame Sickerfläche (Fläche Baugrubensohle)</t>
  </si>
  <si>
    <r>
      <t>A</t>
    </r>
    <r>
      <rPr>
        <vertAlign val="subscript"/>
        <sz val="8"/>
        <color indexed="8"/>
        <rFont val="Calibri"/>
        <family val="2"/>
      </rPr>
      <t>Sohle Baugrube</t>
    </r>
  </si>
  <si>
    <t>5. Bemessung Regenrückhaltebecken</t>
  </si>
  <si>
    <t>6. Voraussetzungen für Anwendung des Excel-Worksheets für Retention und Versickerung von Niederschlagswässern</t>
  </si>
  <si>
    <t>Der Anwendungsbereich des gegenständlichen Bemessungsprogrammes umfasst nur das einfache Verfahren. Dieses gilt gemäß DWA-A117, Pkt. 4.4.2 für eine Einzugsfläche von max. 200 ha oder eine Fließzeit von max. 15 min., eine Jährlichkeit von max. 10 und eine Drosselabflusspende von mind. 2 l/(s.ha).</t>
  </si>
  <si>
    <t>Zur Unterstützung einer österreichweit einheitlichen Vorgangsweise bei der hydraulischen Bemessung von Entwässerungsanlagen stellt der ÖWAV das gegenständliche Bemessungsprogramm zur Verfügung. Die dem Bemessungsprogramm zu Grunde liegenden Methoden berücksichtigen die ÖNORM B 2506-1 „Regenwasser-Sickeranlagen für Abläufe von Dachflächen und befestigten Flächen“ vom 01.08.2013 und das Arbeitsblatt DWA-A 138 „Planung, Bau und Betrieb von Anlagen zur Versickerung von Niederschlags­wasser“ vom April 2005. Die Bemessungsverfahren dieser Regelwerke unterscheiden sich in Details. Da in vielen Fällen neben der Versickerung auch eine gedrosselte Ableitung erforderlich ist, wurde für Regenrückhalteräume das einfache Bemessungsverfahren nach Arbeitsblatt DWA-A 117 vom April 2006 mit aufgenommen. Bemerkt wird, dass das Bemessungsverfahren der DWA-A 138 von der DWA-A 117 abgeleitet wurde.Ein automatischer Datenimport aus dem eHYD wurde implementiert.</t>
  </si>
  <si>
    <t>1. Beweggründe für die Veröffentlichung eines Excel-Worksheets für Retention und Versickerung von Niederschlagswässern</t>
  </si>
  <si>
    <t>Sickermenge bezogen auf As und kf</t>
  </si>
  <si>
    <t>Tagesmenge bezogen auf As und kf</t>
  </si>
  <si>
    <t>v01.15</t>
  </si>
  <si>
    <t>Minimum Tagesmenge bezogen auf As und kf</t>
  </si>
  <si>
    <t>Abflussmenge bezogen auf ehyd und n=1</t>
  </si>
  <si>
    <t>7. Anlagen mit Technischen Filtern können in Abhängigkeit von Ihrer baulichen Ausgestaltung analog zu Sickermulden/-becken  oder Sickerschächten berechnet werden.</t>
  </si>
  <si>
    <t>hartgedeckte Dächer</t>
  </si>
  <si>
    <t>befestigte Wege</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</si>
</sst>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 &quot;m²&quot;"/>
    <numFmt numFmtId="180" formatCode="0.00\ &quot;l/s&quot;"/>
    <numFmt numFmtId="181" formatCode="0.00000000"/>
    <numFmt numFmtId="182" formatCode="0.00\ \ &quot;l/(s * ha)&quot;"/>
    <numFmt numFmtId="183" formatCode="0.000000000"/>
    <numFmt numFmtId="184" formatCode="0.00\ &quot;m³&quot;"/>
    <numFmt numFmtId="185" formatCode="0.00\ &quot;l/m²&quot;"/>
    <numFmt numFmtId="186" formatCode="_-* #,##0.00000_-;\-* #,##0.00000_-;_-* &quot;-&quot;?????_-;_-@_-"/>
    <numFmt numFmtId="187" formatCode="0.0000"/>
    <numFmt numFmtId="188" formatCode="[$-C07]dddd\,\ dd\.\ mmmm\ yyyy"/>
    <numFmt numFmtId="189" formatCode="0.0000\ &quot;m³&quot;"/>
    <numFmt numFmtId="190" formatCode="0.00\ &quot;m&quot;"/>
    <numFmt numFmtId="191" formatCode="0.E+00"/>
    <numFmt numFmtId="192" formatCode="0.0\ &quot;l/m²&quot;"/>
    <numFmt numFmtId="193" formatCode="0.00\ &quot;m³/d&quot;"/>
    <numFmt numFmtId="194" formatCode="0.000000"/>
    <numFmt numFmtId="195" formatCode="0.00\ &quot;l/(s * ha)&quot;"/>
    <numFmt numFmtId="196" formatCode="_-* #,##0.0_-;\-* #,##0.0_-;_-* &quot;-&quot;?_-;_-@_-"/>
    <numFmt numFmtId="197" formatCode="0.E+00\ &quot;m/s&quot;"/>
    <numFmt numFmtId="198" formatCode="0.000\ &quot;m³&quot;"/>
    <numFmt numFmtId="199" formatCode="0.0\ &quot;m³&quot;"/>
    <numFmt numFmtId="200" formatCode="0\ &quot;l/m²&quot;"/>
    <numFmt numFmtId="201" formatCode="0.00\ &quot;d&quot;"/>
    <numFmt numFmtId="202" formatCode="0.00\ &quot;h&quot;"/>
    <numFmt numFmtId="203" formatCode="#,##0.00_-;\-&quot;€&quot;\ * #,##0.00_-;_-&quot;€&quot;\ * &quot;-&quot;??_-;_-@_-"/>
    <numFmt numFmtId="204" formatCode="&quot;Jährlichkeit&quot;\ 0"/>
    <numFmt numFmtId="205" formatCode="&quot;Ja&quot;;&quot;Ja&quot;;&quot;Nein&quot;"/>
    <numFmt numFmtId="206" formatCode="&quot;Wahr&quot;;&quot;Wahr&quot;;&quot;Falsch&quot;"/>
    <numFmt numFmtId="207" formatCode="&quot;Ein&quot;;&quot;Ein&quot;;&quot;Aus&quot;"/>
    <numFmt numFmtId="208" formatCode="[$€-2]\ #,##0.00_);[Red]\([$€-2]\ #,##0.00\)"/>
    <numFmt numFmtId="209" formatCode="0.0\ &quot;m&quot;"/>
    <numFmt numFmtId="210" formatCode="0\ &quot;m³/d&quot;"/>
    <numFmt numFmtId="211" formatCode="0.00\ &quot;l/s * ha&quot;"/>
    <numFmt numFmtId="212" formatCode="0\ &quot;m³&quot;"/>
    <numFmt numFmtId="213" formatCode="* #,##0.00_-;\-&quot;€&quot;\ * #,##0.00_-;_-&quot;€&quot;\ * &quot;-&quot;??_-;_-@_-"/>
    <numFmt numFmtId="214" formatCode="0.00;\ 0"/>
    <numFmt numFmtId="215" formatCode="\ #,##0.00_-;\-&quot;€&quot;\ * #,##0.00_-;_-&quot;€&quot;\ * &quot;-&quot;??_-;_-@_-"/>
    <numFmt numFmtId="216" formatCode="0.00\ %"/>
    <numFmt numFmtId="217" formatCode="0.00\ &quot;min&quot;"/>
  </numFmts>
  <fonts count="86">
    <font>
      <sz val="10"/>
      <name val="Arial"/>
      <family val="0"/>
    </font>
    <font>
      <sz val="11"/>
      <color indexed="8"/>
      <name val="Arial"/>
      <family val="2"/>
    </font>
    <font>
      <b/>
      <sz val="10"/>
      <name val="Arial"/>
      <family val="2"/>
    </font>
    <font>
      <sz val="8"/>
      <name val="Arial"/>
      <family val="2"/>
    </font>
    <font>
      <sz val="9"/>
      <name val="Arial"/>
      <family val="2"/>
    </font>
    <font>
      <b/>
      <sz val="9"/>
      <name val="Arial"/>
      <family val="2"/>
    </font>
    <font>
      <vertAlign val="superscript"/>
      <sz val="10"/>
      <name val="Arial"/>
      <family val="2"/>
    </font>
    <font>
      <b/>
      <vertAlign val="subscript"/>
      <sz val="10"/>
      <name val="Arial"/>
      <family val="2"/>
    </font>
    <font>
      <sz val="10"/>
      <name val="Calibri"/>
      <family val="2"/>
    </font>
    <font>
      <sz val="10"/>
      <color indexed="8"/>
      <name val="Arial"/>
      <family val="2"/>
    </font>
    <font>
      <b/>
      <sz val="10"/>
      <color indexed="8"/>
      <name val="Arial"/>
      <family val="2"/>
    </font>
    <font>
      <sz val="10"/>
      <color indexed="62"/>
      <name val="Arial"/>
      <family val="2"/>
    </font>
    <font>
      <b/>
      <sz val="9"/>
      <color indexed="8"/>
      <name val="Arial"/>
      <family val="2"/>
    </font>
    <font>
      <sz val="9"/>
      <color indexed="8"/>
      <name val="Arial"/>
      <family val="2"/>
    </font>
    <font>
      <sz val="8"/>
      <color indexed="8"/>
      <name val="Arial"/>
      <family val="2"/>
    </font>
    <font>
      <b/>
      <sz val="10"/>
      <color indexed="8"/>
      <name val="Calibri"/>
      <family val="2"/>
    </font>
    <font>
      <vertAlign val="subscript"/>
      <sz val="9"/>
      <name val="Arial"/>
      <family val="2"/>
    </font>
    <font>
      <sz val="9"/>
      <name val="Times New Roman"/>
      <family val="1"/>
    </font>
    <font>
      <i/>
      <sz val="8"/>
      <name val="Arial"/>
      <family val="2"/>
    </font>
    <font>
      <sz val="7"/>
      <name val="Arial"/>
      <family val="2"/>
    </font>
    <font>
      <sz val="9"/>
      <name val="Calibri"/>
      <family val="2"/>
    </font>
    <font>
      <vertAlign val="subscript"/>
      <sz val="9"/>
      <color indexed="8"/>
      <name val="Arial"/>
      <family val="2"/>
    </font>
    <font>
      <b/>
      <sz val="8"/>
      <name val="Arial"/>
      <family val="2"/>
    </font>
    <font>
      <b/>
      <vertAlign val="subscript"/>
      <sz val="8"/>
      <name val="Arial"/>
      <family val="2"/>
    </font>
    <font>
      <b/>
      <sz val="14"/>
      <name val="Arial"/>
      <family val="2"/>
    </font>
    <font>
      <sz val="9"/>
      <name val="Tahoma"/>
      <family val="2"/>
    </font>
    <font>
      <b/>
      <sz val="9"/>
      <name val="Tahoma"/>
      <family val="2"/>
    </font>
    <font>
      <vertAlign val="subscript"/>
      <sz val="8"/>
      <name val="Arial"/>
      <family val="2"/>
    </font>
    <font>
      <b/>
      <sz val="8"/>
      <color indexed="8"/>
      <name val="Arial"/>
      <family val="2"/>
    </font>
    <font>
      <sz val="8"/>
      <color indexed="8"/>
      <name val="Calibri"/>
      <family val="2"/>
    </font>
    <font>
      <vertAlign val="subscript"/>
      <sz val="8"/>
      <color indexed="8"/>
      <name val="Calibri"/>
      <family val="2"/>
    </font>
    <font>
      <b/>
      <vertAlign val="subscript"/>
      <sz val="8"/>
      <color indexed="8"/>
      <name val="Arial"/>
      <family val="2"/>
    </font>
    <font>
      <vertAlign val="subscript"/>
      <sz val="9"/>
      <name val="Calibri"/>
      <family val="2"/>
    </font>
    <font>
      <i/>
      <sz val="10"/>
      <name val="Arial"/>
      <family val="2"/>
    </font>
    <font>
      <sz val="14"/>
      <name val="Arial"/>
      <family val="2"/>
    </font>
    <font>
      <sz val="8"/>
      <color indexed="9"/>
      <name val="Arial"/>
      <family val="2"/>
    </font>
    <font>
      <b/>
      <sz val="8"/>
      <color indexed="28"/>
      <name val="Arial"/>
      <family val="2"/>
    </font>
    <font>
      <b/>
      <sz val="10"/>
      <color indexed="22"/>
      <name val="Arial"/>
      <family val="2"/>
    </font>
    <font>
      <sz val="10"/>
      <color indexed="22"/>
      <name val="Arial"/>
      <family val="2"/>
    </font>
    <font>
      <sz val="11"/>
      <name val="Arial"/>
      <family val="2"/>
    </font>
    <font>
      <sz val="10"/>
      <color indexed="9"/>
      <name val="Arial"/>
      <family val="2"/>
    </font>
    <font>
      <b/>
      <sz val="9"/>
      <color indexed="60"/>
      <name val="Arial"/>
      <family val="2"/>
    </font>
    <font>
      <b/>
      <sz val="9"/>
      <color indexed="9"/>
      <name val="Arial"/>
      <family val="2"/>
    </font>
    <font>
      <b/>
      <sz val="8"/>
      <color indexed="9"/>
      <name val="Arial"/>
      <family val="2"/>
    </font>
    <font>
      <sz val="10"/>
      <color indexed="10"/>
      <name val="Arial"/>
      <family val="2"/>
    </font>
    <font>
      <sz val="11"/>
      <color indexed="9"/>
      <name val="Arial"/>
      <family val="2"/>
    </font>
    <font>
      <b/>
      <sz val="11"/>
      <color indexed="63"/>
      <name val="Arial"/>
      <family val="2"/>
    </font>
    <font>
      <b/>
      <sz val="11"/>
      <color indexed="52"/>
      <name val="Arial"/>
      <family val="2"/>
    </font>
    <font>
      <u val="single"/>
      <sz val="10"/>
      <color indexed="20"/>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0"/>
      <color indexed="12"/>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color indexed="8"/>
      <name val="Calibri"/>
      <family val="0"/>
    </font>
    <font>
      <b/>
      <sz val="14"/>
      <color indexed="8"/>
      <name val="Arial"/>
      <family val="0"/>
    </font>
    <font>
      <sz val="8.45"/>
      <color indexed="8"/>
      <name val="Calibri"/>
      <family val="0"/>
    </font>
    <font>
      <sz val="11"/>
      <color theme="1"/>
      <name val="Arial"/>
      <family val="2"/>
    </font>
    <font>
      <sz val="11"/>
      <color theme="0"/>
      <name val="Arial"/>
      <family val="2"/>
    </font>
    <font>
      <b/>
      <sz val="11"/>
      <color rgb="FF3F3F3F"/>
      <name val="Arial"/>
      <family val="2"/>
    </font>
    <font>
      <b/>
      <sz val="9"/>
      <color theme="1"/>
      <name val="Arial"/>
      <family val="2"/>
    </font>
    <font>
      <b/>
      <sz val="11"/>
      <color rgb="FFFA7D00"/>
      <name val="Arial"/>
      <family val="2"/>
    </font>
    <font>
      <u val="single"/>
      <sz val="10"/>
      <color theme="11"/>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0"/>
      <color theme="1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theme="0" tint="-0.149959996342659"/>
        <bgColor indexed="64"/>
      </patternFill>
    </fill>
    <fill>
      <patternFill patternType="solid">
        <fgColor rgb="FFCCFFCC"/>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0"/>
        <bgColor indexed="64"/>
      </patternFill>
    </fill>
    <fill>
      <patternFill patternType="solid">
        <fgColor indexed="42"/>
        <bgColor indexed="64"/>
      </patternFill>
    </fill>
    <fill>
      <patternFill patternType="solid">
        <fgColor indexed="9"/>
        <bgColor indexed="64"/>
      </patternFill>
    </fill>
  </fills>
  <borders count="8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border>
    <border>
      <left/>
      <right/>
      <top/>
      <bottom style="medium"/>
    </border>
    <border>
      <left style="medium"/>
      <right/>
      <top/>
      <bottom style="medium"/>
    </border>
    <border>
      <left style="thin"/>
      <right style="thin"/>
      <top style="medium"/>
      <bottom/>
    </border>
    <border>
      <left style="thin"/>
      <right style="medium"/>
      <top style="medium"/>
      <bottom/>
    </border>
    <border>
      <left/>
      <right/>
      <top style="medium"/>
      <bottom style="medium"/>
    </border>
    <border>
      <left style="medium"/>
      <right/>
      <top style="thin"/>
      <bottom style="thin"/>
    </border>
    <border>
      <left style="medium"/>
      <right style="medium"/>
      <top style="medium"/>
      <bottom style="medium"/>
    </border>
    <border>
      <left style="thin"/>
      <right style="thin"/>
      <top/>
      <bottom style="thin"/>
    </border>
    <border>
      <left style="thin"/>
      <right style="thin"/>
      <top>
        <color indexed="63"/>
      </top>
      <bottom/>
    </border>
    <border>
      <left/>
      <right/>
      <top style="thin"/>
      <bottom style="thin"/>
    </border>
    <border>
      <left/>
      <right style="thin"/>
      <top style="thin"/>
      <bottom style="thin"/>
    </border>
    <border>
      <left style="thin"/>
      <right/>
      <top style="medium"/>
      <bottom style="medium"/>
    </border>
    <border>
      <left style="medium"/>
      <right/>
      <top style="medium"/>
      <bottom style="medium"/>
    </border>
    <border>
      <left>
        <color indexed="63"/>
      </left>
      <right>
        <color indexed="63"/>
      </right>
      <top style="medium"/>
      <bottom style="thin"/>
    </border>
    <border>
      <left/>
      <right style="medium"/>
      <top style="medium"/>
      <bottom style="thin"/>
    </border>
    <border>
      <left/>
      <right style="medium"/>
      <top style="thin"/>
      <bottom style="thin"/>
    </border>
    <border>
      <left/>
      <right/>
      <top style="thin"/>
      <bottom/>
    </border>
    <border>
      <left/>
      <right style="medium"/>
      <top style="thin"/>
      <bottom>
        <color indexed="63"/>
      </bottom>
    </border>
    <border>
      <left style="thin"/>
      <right/>
      <top style="thin"/>
      <bottom style="thin"/>
    </border>
    <border>
      <left>
        <color indexed="63"/>
      </left>
      <right>
        <color indexed="63"/>
      </right>
      <top>
        <color indexed="63"/>
      </top>
      <bottom style="thin"/>
    </border>
    <border>
      <left>
        <color indexed="63"/>
      </left>
      <right style="thin"/>
      <top>
        <color indexed="63"/>
      </top>
      <bottom style="thin"/>
    </border>
    <border>
      <left/>
      <right style="medium"/>
      <top style="medium"/>
      <bottom style="medium"/>
    </border>
    <border>
      <left/>
      <right style="medium"/>
      <top/>
      <bottom style="medium"/>
    </border>
    <border>
      <left style="medium"/>
      <right style="thin"/>
      <top>
        <color indexed="63"/>
      </top>
      <bottom style="thin"/>
    </border>
    <border>
      <left style="thin">
        <color indexed="23"/>
      </left>
      <right style="thin">
        <color indexed="23"/>
      </right>
      <top style="medium"/>
      <bottom style="medium"/>
    </border>
    <border>
      <left style="thin">
        <color indexed="23"/>
      </left>
      <right style="medium"/>
      <top style="medium"/>
      <bottom style="medium"/>
    </border>
    <border>
      <left style="thin"/>
      <right style="medium"/>
      <top style="thin"/>
      <bottom style="thin"/>
    </border>
    <border>
      <left style="thin"/>
      <right/>
      <top style="thin"/>
      <bottom style="medium"/>
    </border>
    <border>
      <left style="medium"/>
      <right/>
      <top style="medium"/>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right style="medium"/>
      <top/>
      <bottom style="thin"/>
    </border>
    <border>
      <left style="medium"/>
      <right/>
      <top style="thin"/>
      <bottom/>
    </border>
    <border>
      <left style="medium"/>
      <right/>
      <top/>
      <bottom style="thin"/>
    </border>
    <border>
      <left style="thin"/>
      <right>
        <color indexed="63"/>
      </right>
      <top style="thin"/>
      <bottom/>
    </border>
    <border>
      <left/>
      <right style="thin"/>
      <top style="thin"/>
      <bottom>
        <color indexed="63"/>
      </bottom>
    </border>
    <border>
      <left style="thin"/>
      <right style="medium"/>
      <top style="medium"/>
      <bottom style="thin"/>
    </border>
    <border>
      <left/>
      <right style="thin">
        <color indexed="23"/>
      </right>
      <top style="thin"/>
      <bottom style="thin"/>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right style="medium"/>
      <top style="thin">
        <color indexed="23"/>
      </top>
      <bottom style="thin">
        <color indexed="23"/>
      </botto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right style="thin"/>
      <top style="medium"/>
      <bottom style="medium"/>
    </border>
    <border>
      <left/>
      <right style="medium"/>
      <top style="thin"/>
      <bottom style="medium"/>
    </border>
    <border>
      <left style="medium"/>
      <right/>
      <top style="thin"/>
      <bottom style="medium"/>
    </border>
    <border>
      <left/>
      <right/>
      <top style="thin"/>
      <bottom style="medium"/>
    </border>
    <border>
      <left>
        <color indexed="63"/>
      </left>
      <right style="thin"/>
      <top style="thin"/>
      <bottom style="medium"/>
    </border>
    <border>
      <left style="medium"/>
      <right/>
      <top style="thin">
        <color indexed="23"/>
      </top>
      <bottom style="thin">
        <color indexed="23"/>
      </bottom>
    </border>
    <border>
      <left/>
      <right style="thin">
        <color indexed="23"/>
      </right>
      <top style="thin">
        <color indexed="23"/>
      </top>
      <bottom style="thin">
        <color indexed="23"/>
      </bottom>
    </border>
    <border>
      <left style="thin"/>
      <right>
        <color indexed="63"/>
      </right>
      <top style="thin"/>
      <bottom style="thin">
        <color indexed="23"/>
      </bottom>
    </border>
    <border>
      <left>
        <color indexed="63"/>
      </left>
      <right style="medium"/>
      <top style="thin"/>
      <bottom style="thin">
        <color indexed="23"/>
      </bottom>
    </border>
    <border>
      <left style="thin">
        <color indexed="23"/>
      </left>
      <right>
        <color indexed="63"/>
      </right>
      <top style="medium"/>
      <bottom style="medium"/>
    </border>
    <border>
      <left style="medium"/>
      <right style="thin">
        <color indexed="23"/>
      </right>
      <top style="thin">
        <color indexed="23"/>
      </top>
      <bottom style="medium"/>
    </border>
    <border>
      <left style="medium"/>
      <right/>
      <top style="thin">
        <color indexed="23"/>
      </top>
      <bottom style="medium"/>
    </border>
    <border>
      <left>
        <color indexed="63"/>
      </left>
      <right style="thin">
        <color indexed="23"/>
      </right>
      <top style="thin">
        <color indexed="23"/>
      </top>
      <bottom style="medium"/>
    </border>
    <border>
      <left style="medium"/>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color indexed="63"/>
      </right>
      <top style="thin"/>
      <bottom style="thin">
        <color indexed="23"/>
      </bottom>
    </border>
    <border>
      <left>
        <color indexed="63"/>
      </left>
      <right style="thin"/>
      <top style="thin"/>
      <bottom style="thin">
        <color indexed="23"/>
      </bottom>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6" borderId="2" applyNumberFormat="0" applyAlignment="0" applyProtection="0"/>
    <xf numFmtId="0" fontId="71" fillId="0" borderId="0" applyNumberFormat="0" applyFill="0" applyBorder="0" applyAlignment="0" applyProtection="0"/>
    <xf numFmtId="169" fontId="0" fillId="0" borderId="0" applyFont="0" applyFill="0" applyBorder="0" applyAlignment="0" applyProtection="0"/>
    <xf numFmtId="0" fontId="72" fillId="28" borderId="2" applyNumberFormat="0" applyAlignment="0" applyProtection="0"/>
    <xf numFmtId="0" fontId="72" fillId="29"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75" fillId="30" borderId="0" applyNumberFormat="0" applyBorder="0" applyAlignment="0" applyProtection="0"/>
    <xf numFmtId="171" fontId="0" fillId="0" borderId="0" applyFont="0" applyFill="0" applyBorder="0" applyAlignment="0" applyProtection="0"/>
    <xf numFmtId="0" fontId="76" fillId="0" borderId="0" applyNumberFormat="0" applyFill="0" applyBorder="0" applyAlignment="0" applyProtection="0"/>
    <xf numFmtId="0" fontId="77" fillId="31" borderId="0" applyNumberFormat="0" applyBorder="0" applyAlignment="0" applyProtection="0"/>
    <xf numFmtId="0" fontId="0" fillId="32" borderId="4" applyNumberFormat="0" applyFont="0" applyAlignment="0" applyProtection="0"/>
    <xf numFmtId="0" fontId="1" fillId="32" borderId="4" applyNumberFormat="0" applyFont="0" applyAlignment="0" applyProtection="0"/>
    <xf numFmtId="9" fontId="0" fillId="0" borderId="0" applyFont="0" applyFill="0" applyBorder="0" applyAlignment="0" applyProtection="0"/>
    <xf numFmtId="0" fontId="78" fillId="33" borderId="0" applyNumberFormat="0" applyBorder="0" applyAlignment="0" applyProtection="0"/>
    <xf numFmtId="0" fontId="66" fillId="0" borderId="0">
      <alignment/>
      <protection/>
    </xf>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85" fillId="34" borderId="9" applyNumberFormat="0" applyAlignment="0" applyProtection="0"/>
  </cellStyleXfs>
  <cellXfs count="483">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center"/>
    </xf>
    <xf numFmtId="0" fontId="0" fillId="0" borderId="0" xfId="0" applyFont="1" applyAlignment="1">
      <alignment horizontal="center" vertical="top"/>
    </xf>
    <xf numFmtId="182" fontId="0" fillId="0" borderId="0" xfId="0" applyNumberFormat="1" applyAlignment="1">
      <alignment horizontal="center" vertical="top"/>
    </xf>
    <xf numFmtId="0" fontId="0" fillId="0" borderId="0" xfId="0" applyAlignment="1">
      <alignment horizontal="center" vertical="top"/>
    </xf>
    <xf numFmtId="0" fontId="8" fillId="0" borderId="0" xfId="0" applyFont="1" applyAlignment="1">
      <alignment horizontal="center" vertical="top"/>
    </xf>
    <xf numFmtId="2" fontId="0" fillId="0" borderId="0" xfId="0" applyNumberFormat="1" applyAlignment="1">
      <alignment horizontal="center"/>
    </xf>
    <xf numFmtId="0" fontId="0" fillId="0" borderId="0" xfId="0" applyBorder="1" applyAlignment="1">
      <alignment/>
    </xf>
    <xf numFmtId="0" fontId="0" fillId="0" borderId="0" xfId="0" applyBorder="1" applyAlignment="1">
      <alignment horizontal="center"/>
    </xf>
    <xf numFmtId="0" fontId="0" fillId="0" borderId="0" xfId="0" applyFill="1" applyBorder="1" applyAlignment="1">
      <alignment horizontal="center"/>
    </xf>
    <xf numFmtId="180" fontId="69" fillId="0" borderId="0" xfId="40" applyNumberFormat="1" applyFill="1" applyBorder="1" applyAlignment="1">
      <alignment horizontal="center"/>
    </xf>
    <xf numFmtId="0" fontId="0" fillId="0" borderId="0" xfId="0" applyFont="1" applyFill="1" applyBorder="1" applyAlignment="1">
      <alignment horizontal="center" vertical="top"/>
    </xf>
    <xf numFmtId="185" fontId="69" fillId="0" borderId="0" xfId="40" applyNumberFormat="1" applyFill="1" applyBorder="1" applyAlignment="1">
      <alignment horizontal="center" vertical="top"/>
    </xf>
    <xf numFmtId="0" fontId="0" fillId="0" borderId="0" xfId="0" applyFont="1" applyFill="1" applyBorder="1" applyAlignment="1">
      <alignment horizontal="center"/>
    </xf>
    <xf numFmtId="185" fontId="69" fillId="0" borderId="0" xfId="40" applyNumberFormat="1" applyFill="1" applyBorder="1" applyAlignment="1">
      <alignment horizontal="center"/>
    </xf>
    <xf numFmtId="184" fontId="69" fillId="0" borderId="0" xfId="40" applyNumberFormat="1" applyFill="1" applyBorder="1" applyAlignment="1">
      <alignment horizontal="center" vertical="top"/>
    </xf>
    <xf numFmtId="0" fontId="0" fillId="0" borderId="0" xfId="0" applyAlignment="1">
      <alignment wrapText="1"/>
    </xf>
    <xf numFmtId="0" fontId="76" fillId="0" borderId="0" xfId="50" applyAlignment="1" applyProtection="1">
      <alignment horizontal="center"/>
      <protection/>
    </xf>
    <xf numFmtId="0" fontId="0" fillId="0" borderId="0" xfId="0" applyFont="1" applyAlignment="1">
      <alignment/>
    </xf>
    <xf numFmtId="0" fontId="0" fillId="0" borderId="0" xfId="0" applyFill="1" applyAlignment="1">
      <alignment/>
    </xf>
    <xf numFmtId="0" fontId="0" fillId="0" borderId="0" xfId="0" applyFill="1" applyBorder="1" applyAlignment="1">
      <alignment/>
    </xf>
    <xf numFmtId="0" fontId="9" fillId="0" borderId="0" xfId="0" applyFont="1" applyFill="1" applyBorder="1" applyAlignment="1">
      <alignment horizontal="center"/>
    </xf>
    <xf numFmtId="0" fontId="2" fillId="35" borderId="10" xfId="0" applyFont="1" applyFill="1" applyBorder="1" applyAlignment="1">
      <alignment/>
    </xf>
    <xf numFmtId="0" fontId="2" fillId="35" borderId="11" xfId="0" applyFont="1" applyFill="1" applyBorder="1" applyAlignment="1">
      <alignment horizontal="center"/>
    </xf>
    <xf numFmtId="0" fontId="0" fillId="35" borderId="12" xfId="0" applyFill="1" applyBorder="1" applyAlignment="1">
      <alignment vertical="center"/>
    </xf>
    <xf numFmtId="0" fontId="0" fillId="35" borderId="13" xfId="0" applyFill="1" applyBorder="1" applyAlignment="1">
      <alignment horizontal="center" vertical="center"/>
    </xf>
    <xf numFmtId="0" fontId="0" fillId="35" borderId="14" xfId="0" applyFill="1" applyBorder="1" applyAlignment="1">
      <alignment vertical="center"/>
    </xf>
    <xf numFmtId="0" fontId="0" fillId="35" borderId="15" xfId="0" applyFill="1" applyBorder="1" applyAlignment="1">
      <alignment horizontal="center" vertical="center"/>
    </xf>
    <xf numFmtId="0" fontId="3" fillId="0" borderId="0" xfId="0" applyFont="1" applyAlignment="1">
      <alignment/>
    </xf>
    <xf numFmtId="171" fontId="0" fillId="0" borderId="0" xfId="0" applyNumberFormat="1" applyBorder="1" applyAlignment="1">
      <alignment/>
    </xf>
    <xf numFmtId="11" fontId="3" fillId="0" borderId="0" xfId="0" applyNumberFormat="1" applyFont="1" applyBorder="1" applyAlignment="1">
      <alignment horizontal="center"/>
    </xf>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vertical="center" wrapText="1"/>
    </xf>
    <xf numFmtId="0" fontId="35" fillId="0" borderId="0" xfId="0" applyFont="1" applyAlignment="1">
      <alignment/>
    </xf>
    <xf numFmtId="0" fontId="22" fillId="0" borderId="0" xfId="0" applyFont="1" applyFill="1" applyBorder="1" applyAlignment="1">
      <alignment/>
    </xf>
    <xf numFmtId="0" fontId="3" fillId="0" borderId="0" xfId="0" applyNumberFormat="1" applyFont="1" applyFill="1" applyBorder="1" applyAlignment="1" applyProtection="1">
      <alignment/>
      <protection hidden="1" locked="0"/>
    </xf>
    <xf numFmtId="0" fontId="22" fillId="0" borderId="0" xfId="0" applyFont="1" applyFill="1" applyBorder="1" applyAlignment="1">
      <alignment horizontal="center" vertical="center" wrapText="1"/>
    </xf>
    <xf numFmtId="0" fontId="28" fillId="0" borderId="0" xfId="40" applyFont="1" applyFill="1" applyBorder="1" applyAlignment="1">
      <alignment horizontal="center" vertical="top" wrapText="1"/>
    </xf>
    <xf numFmtId="179" fontId="22" fillId="0" borderId="0" xfId="0" applyNumberFormat="1" applyFont="1" applyFill="1" applyBorder="1" applyAlignment="1">
      <alignment horizontal="center" vertical="top"/>
    </xf>
    <xf numFmtId="179" fontId="5" fillId="0" borderId="0" xfId="0" applyNumberFormat="1"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xf>
    <xf numFmtId="0" fontId="24" fillId="35" borderId="16" xfId="0" applyFont="1" applyFill="1" applyBorder="1" applyAlignment="1">
      <alignment vertical="center"/>
    </xf>
    <xf numFmtId="0" fontId="24" fillId="35" borderId="17" xfId="0" applyFont="1" applyFill="1" applyBorder="1" applyAlignment="1">
      <alignment vertical="center"/>
    </xf>
    <xf numFmtId="0" fontId="24" fillId="35" borderId="18" xfId="0" applyFont="1" applyFill="1" applyBorder="1" applyAlignment="1">
      <alignment vertical="center"/>
    </xf>
    <xf numFmtId="0" fontId="36" fillId="0" borderId="0" xfId="0" applyFont="1" applyFill="1" applyBorder="1" applyAlignment="1">
      <alignment horizontal="center"/>
    </xf>
    <xf numFmtId="0" fontId="3" fillId="0" borderId="0" xfId="0" applyFont="1" applyFill="1" applyBorder="1" applyAlignment="1">
      <alignment horizontal="center" vertical="top" wrapText="1"/>
    </xf>
    <xf numFmtId="0" fontId="24" fillId="35" borderId="0" xfId="0" applyFont="1" applyFill="1" applyBorder="1" applyAlignment="1">
      <alignment vertical="center"/>
    </xf>
    <xf numFmtId="0" fontId="24" fillId="35" borderId="19" xfId="0" applyFont="1" applyFill="1" applyBorder="1" applyAlignment="1">
      <alignment vertical="center"/>
    </xf>
    <xf numFmtId="0" fontId="2" fillId="0" borderId="0" xfId="0" applyFont="1" applyFill="1" applyBorder="1" applyAlignment="1" applyProtection="1">
      <alignment vertical="center"/>
      <protection/>
    </xf>
    <xf numFmtId="196" fontId="0" fillId="0" borderId="0" xfId="0" applyNumberFormat="1" applyFill="1" applyBorder="1" applyAlignment="1">
      <alignment wrapText="1"/>
    </xf>
    <xf numFmtId="0" fontId="24" fillId="0" borderId="0" xfId="0" applyFont="1" applyFill="1" applyBorder="1" applyAlignment="1">
      <alignment horizontal="center" vertical="center"/>
    </xf>
    <xf numFmtId="0" fontId="24" fillId="35" borderId="20" xfId="0" applyFont="1" applyFill="1" applyBorder="1" applyAlignment="1">
      <alignment vertical="center"/>
    </xf>
    <xf numFmtId="0" fontId="24" fillId="0" borderId="21" xfId="0" applyFont="1" applyFill="1" applyBorder="1" applyAlignment="1">
      <alignment horizontal="center" vertical="center"/>
    </xf>
    <xf numFmtId="0" fontId="33" fillId="0" borderId="0" xfId="0" applyFont="1" applyAlignment="1">
      <alignment/>
    </xf>
    <xf numFmtId="2" fontId="4" fillId="28" borderId="2" xfId="44" applyNumberFormat="1" applyFont="1" applyAlignment="1" applyProtection="1">
      <alignment horizontal="center" vertical="top"/>
      <protection locked="0"/>
    </xf>
    <xf numFmtId="0" fontId="0" fillId="0" borderId="21" xfId="0" applyFont="1" applyFill="1" applyBorder="1" applyAlignment="1">
      <alignment horizontal="left"/>
    </xf>
    <xf numFmtId="0" fontId="9" fillId="0" borderId="21" xfId="44" applyFont="1" applyFill="1" applyBorder="1" applyAlignment="1" applyProtection="1">
      <alignment horizontal="left" vertical="center" wrapText="1"/>
      <protection locked="0"/>
    </xf>
    <xf numFmtId="0" fontId="9" fillId="0" borderId="21" xfId="44" applyFont="1" applyFill="1" applyBorder="1" applyAlignment="1" applyProtection="1">
      <alignment horizontal="left" vertical="center" wrapText="1"/>
      <protection locked="0"/>
    </xf>
    <xf numFmtId="0" fontId="0" fillId="0" borderId="22" xfId="0" applyFont="1" applyFill="1" applyBorder="1" applyAlignment="1">
      <alignment horizontal="left"/>
    </xf>
    <xf numFmtId="0" fontId="2" fillId="35" borderId="23" xfId="0" applyFont="1" applyFill="1" applyBorder="1" applyAlignment="1">
      <alignment horizontal="center"/>
    </xf>
    <xf numFmtId="0" fontId="2" fillId="35" borderId="24" xfId="0" applyFont="1" applyFill="1" applyBorder="1" applyAlignment="1">
      <alignment horizontal="center"/>
    </xf>
    <xf numFmtId="0" fontId="2" fillId="35" borderId="25" xfId="0" applyFont="1" applyFill="1" applyBorder="1" applyAlignment="1">
      <alignment horizontal="center"/>
    </xf>
    <xf numFmtId="0" fontId="0" fillId="0" borderId="0" xfId="0" applyFill="1" applyAlignment="1">
      <alignment vertical="center"/>
    </xf>
    <xf numFmtId="0" fontId="40" fillId="0" borderId="0" xfId="0" applyFont="1" applyAlignment="1">
      <alignment/>
    </xf>
    <xf numFmtId="0" fontId="40" fillId="0" borderId="0" xfId="0" applyFont="1" applyAlignment="1">
      <alignment horizontal="center"/>
    </xf>
    <xf numFmtId="180" fontId="12" fillId="0" borderId="0" xfId="40" applyNumberFormat="1" applyFont="1" applyFill="1" applyBorder="1" applyAlignment="1" applyProtection="1">
      <alignment vertical="center"/>
      <protection locked="0"/>
    </xf>
    <xf numFmtId="0" fontId="3" fillId="35" borderId="26" xfId="0" applyFont="1" applyFill="1" applyBorder="1" applyAlignment="1" applyProtection="1">
      <alignment vertical="top"/>
      <protection locked="0"/>
    </xf>
    <xf numFmtId="0" fontId="0" fillId="35" borderId="27" xfId="0" applyFill="1" applyBorder="1" applyAlignment="1" applyProtection="1">
      <alignment/>
      <protection locked="0"/>
    </xf>
    <xf numFmtId="0" fontId="3" fillId="35" borderId="11" xfId="0" applyFont="1" applyFill="1" applyBorder="1" applyAlignment="1" applyProtection="1">
      <alignment horizontal="center" vertical="center"/>
      <protection/>
    </xf>
    <xf numFmtId="0" fontId="29" fillId="35" borderId="13" xfId="40" applyFont="1" applyFill="1" applyBorder="1" applyAlignment="1" applyProtection="1">
      <alignment horizontal="center" vertical="center"/>
      <protection/>
    </xf>
    <xf numFmtId="0" fontId="29" fillId="35" borderId="28" xfId="40" applyFont="1" applyFill="1" applyBorder="1" applyAlignment="1" applyProtection="1">
      <alignment horizontal="center" vertical="center"/>
      <protection/>
    </xf>
    <xf numFmtId="0" fontId="29" fillId="35" borderId="29" xfId="40" applyFont="1" applyFill="1" applyBorder="1" applyAlignment="1" applyProtection="1">
      <alignment horizontal="center" vertical="center"/>
      <protection/>
    </xf>
    <xf numFmtId="0" fontId="29" fillId="35" borderId="15" xfId="40" applyFont="1" applyFill="1" applyBorder="1" applyAlignment="1" applyProtection="1">
      <alignment horizontal="center"/>
      <protection/>
    </xf>
    <xf numFmtId="0" fontId="14" fillId="35" borderId="26" xfId="40" applyFont="1" applyFill="1" applyBorder="1" applyAlignment="1" applyProtection="1">
      <alignment horizontal="left" vertical="center"/>
      <protection/>
    </xf>
    <xf numFmtId="0" fontId="14" fillId="35" borderId="30" xfId="40" applyFont="1" applyFill="1" applyBorder="1" applyAlignment="1" applyProtection="1">
      <alignment horizontal="left" vertical="center"/>
      <protection/>
    </xf>
    <xf numFmtId="0" fontId="14" fillId="35" borderId="31" xfId="40" applyFont="1" applyFill="1" applyBorder="1" applyAlignment="1" applyProtection="1">
      <alignment horizontal="left" vertical="center"/>
      <protection/>
    </xf>
    <xf numFmtId="0" fontId="28" fillId="35" borderId="32" xfId="40" applyFont="1" applyFill="1" applyBorder="1" applyAlignment="1" applyProtection="1">
      <alignment horizontal="center" vertical="top" wrapText="1"/>
      <protection/>
    </xf>
    <xf numFmtId="0" fontId="28" fillId="35" borderId="33" xfId="40" applyFont="1" applyFill="1" applyBorder="1" applyAlignment="1" applyProtection="1">
      <alignment vertical="top" wrapText="1"/>
      <protection/>
    </xf>
    <xf numFmtId="0" fontId="12" fillId="35" borderId="13" xfId="40" applyFont="1" applyFill="1" applyBorder="1" applyAlignment="1" applyProtection="1">
      <alignment horizontal="center" vertical="center"/>
      <protection/>
    </xf>
    <xf numFmtId="0" fontId="0" fillId="0" borderId="0" xfId="0" applyAlignment="1" applyProtection="1">
      <alignment/>
      <protection/>
    </xf>
    <xf numFmtId="0" fontId="19" fillId="0" borderId="0" xfId="0" applyFont="1" applyAlignment="1" applyProtection="1">
      <alignment horizontal="center"/>
      <protection/>
    </xf>
    <xf numFmtId="0" fontId="2" fillId="0" borderId="34" xfId="0" applyFont="1" applyBorder="1" applyAlignment="1" applyProtection="1">
      <alignment/>
      <protection/>
    </xf>
    <xf numFmtId="0" fontId="2" fillId="0" borderId="35" xfId="0" applyFont="1" applyBorder="1" applyAlignment="1" applyProtection="1">
      <alignment/>
      <protection/>
    </xf>
    <xf numFmtId="0" fontId="4" fillId="0" borderId="30" xfId="0" applyFont="1" applyBorder="1" applyAlignment="1" applyProtection="1">
      <alignment horizontal="left"/>
      <protection/>
    </xf>
    <xf numFmtId="0" fontId="4" fillId="0" borderId="30" xfId="0" applyFont="1" applyBorder="1" applyAlignment="1" applyProtection="1">
      <alignment horizontal="center"/>
      <protection/>
    </xf>
    <xf numFmtId="0" fontId="0" fillId="0" borderId="36" xfId="0" applyFont="1" applyBorder="1" applyAlignment="1" applyProtection="1">
      <alignment horizontal="center"/>
      <protection/>
    </xf>
    <xf numFmtId="0" fontId="20" fillId="0" borderId="37" xfId="0" applyFont="1" applyBorder="1" applyAlignment="1" applyProtection="1">
      <alignment horizontal="center"/>
      <protection/>
    </xf>
    <xf numFmtId="0" fontId="0" fillId="0" borderId="38" xfId="0" applyFont="1" applyBorder="1" applyAlignment="1" applyProtection="1">
      <alignment horizontal="center"/>
      <protection/>
    </xf>
    <xf numFmtId="0" fontId="4" fillId="0" borderId="39" xfId="0" applyFont="1" applyBorder="1" applyAlignment="1" applyProtection="1">
      <alignment horizontal="left"/>
      <protection/>
    </xf>
    <xf numFmtId="0" fontId="20" fillId="0" borderId="30" xfId="0" applyFont="1" applyBorder="1" applyAlignment="1" applyProtection="1">
      <alignment horizontal="center"/>
      <protection/>
    </xf>
    <xf numFmtId="0" fontId="0" fillId="0" borderId="31" xfId="0" applyFont="1" applyBorder="1" applyAlignment="1" applyProtection="1">
      <alignment horizontal="center"/>
      <protection/>
    </xf>
    <xf numFmtId="0" fontId="20" fillId="0" borderId="30" xfId="0" applyFont="1" applyFill="1" applyBorder="1" applyAlignment="1" applyProtection="1">
      <alignment horizontal="center"/>
      <protection/>
    </xf>
    <xf numFmtId="0" fontId="0" fillId="0" borderId="31" xfId="0" applyFont="1" applyFill="1" applyBorder="1" applyAlignment="1" applyProtection="1">
      <alignment horizontal="center"/>
      <protection/>
    </xf>
    <xf numFmtId="0" fontId="4" fillId="0" borderId="40" xfId="0" applyFont="1" applyFill="1" applyBorder="1" applyAlignment="1" applyProtection="1">
      <alignment horizontal="center"/>
      <protection/>
    </xf>
    <xf numFmtId="0" fontId="0" fillId="0" borderId="41" xfId="0" applyFont="1" applyFill="1" applyBorder="1" applyAlignment="1" applyProtection="1">
      <alignment horizontal="center"/>
      <protection/>
    </xf>
    <xf numFmtId="0" fontId="18" fillId="0" borderId="0" xfId="0" applyFont="1" applyAlignment="1" applyProtection="1">
      <alignment/>
      <protection/>
    </xf>
    <xf numFmtId="0" fontId="10" fillId="0" borderId="33" xfId="0" applyFont="1" applyFill="1" applyBorder="1" applyAlignment="1" applyProtection="1">
      <alignment/>
      <protection/>
    </xf>
    <xf numFmtId="178" fontId="9" fillId="0" borderId="25" xfId="0" applyNumberFormat="1" applyFont="1" applyFill="1" applyBorder="1" applyAlignment="1" applyProtection="1">
      <alignment horizontal="center"/>
      <protection/>
    </xf>
    <xf numFmtId="0" fontId="3" fillId="0" borderId="42" xfId="0" applyFont="1" applyFill="1" applyBorder="1" applyAlignment="1" applyProtection="1">
      <alignment horizontal="center"/>
      <protection/>
    </xf>
    <xf numFmtId="0" fontId="10" fillId="0" borderId="16" xfId="0" applyFont="1" applyFill="1" applyBorder="1" applyAlignment="1" applyProtection="1">
      <alignment/>
      <protection/>
    </xf>
    <xf numFmtId="178" fontId="9" fillId="0" borderId="17" xfId="0" applyNumberFormat="1" applyFont="1" applyFill="1" applyBorder="1" applyAlignment="1" applyProtection="1">
      <alignment horizontal="center"/>
      <protection/>
    </xf>
    <xf numFmtId="0" fontId="3" fillId="0" borderId="18" xfId="0" applyFont="1" applyFill="1" applyBorder="1" applyAlignment="1" applyProtection="1">
      <alignment horizontal="center"/>
      <protection/>
    </xf>
    <xf numFmtId="0" fontId="9" fillId="0" borderId="26" xfId="0" applyFont="1" applyFill="1" applyBorder="1" applyAlignment="1" applyProtection="1">
      <alignment/>
      <protection/>
    </xf>
    <xf numFmtId="178" fontId="9" fillId="0" borderId="30" xfId="0" applyNumberFormat="1" applyFont="1" applyFill="1" applyBorder="1" applyAlignment="1" applyProtection="1">
      <alignment horizontal="center"/>
      <protection/>
    </xf>
    <xf numFmtId="0" fontId="3" fillId="0" borderId="36" xfId="0" applyFont="1" applyFill="1" applyBorder="1" applyAlignment="1" applyProtection="1">
      <alignment horizontal="center"/>
      <protection/>
    </xf>
    <xf numFmtId="0" fontId="9" fillId="0" borderId="26" xfId="0" applyFont="1" applyFill="1" applyBorder="1" applyAlignment="1" applyProtection="1">
      <alignment vertical="top"/>
      <protection/>
    </xf>
    <xf numFmtId="178" fontId="9" fillId="0" borderId="30" xfId="0" applyNumberFormat="1" applyFont="1" applyFill="1" applyBorder="1" applyAlignment="1" applyProtection="1">
      <alignment horizontal="center" wrapText="1"/>
      <protection/>
    </xf>
    <xf numFmtId="0" fontId="3" fillId="0" borderId="36" xfId="0" applyFont="1" applyFill="1" applyBorder="1" applyAlignment="1" applyProtection="1">
      <alignment horizontal="center" vertical="top"/>
      <protection/>
    </xf>
    <xf numFmtId="0" fontId="9" fillId="0" borderId="22" xfId="0" applyFont="1" applyFill="1" applyBorder="1" applyAlignment="1" applyProtection="1">
      <alignment vertical="top"/>
      <protection/>
    </xf>
    <xf numFmtId="178" fontId="9" fillId="0" borderId="21" xfId="0" applyNumberFormat="1" applyFont="1" applyFill="1" applyBorder="1" applyAlignment="1" applyProtection="1">
      <alignment horizontal="center" vertical="top" wrapText="1"/>
      <protection/>
    </xf>
    <xf numFmtId="0" fontId="3" fillId="0" borderId="43" xfId="0" applyFont="1" applyFill="1" applyBorder="1" applyAlignment="1" applyProtection="1">
      <alignment horizontal="center" vertical="top"/>
      <protection/>
    </xf>
    <xf numFmtId="0" fontId="0" fillId="0" borderId="0" xfId="0" applyAlignment="1" applyProtection="1">
      <alignment/>
      <protection/>
    </xf>
    <xf numFmtId="0" fontId="0" fillId="0" borderId="0" xfId="0" applyFont="1" applyAlignment="1" applyProtection="1">
      <alignment/>
      <protection/>
    </xf>
    <xf numFmtId="0" fontId="2" fillId="35" borderId="15" xfId="0" applyFont="1" applyFill="1" applyBorder="1" applyAlignment="1" applyProtection="1">
      <alignment horizontal="center"/>
      <protection/>
    </xf>
    <xf numFmtId="0" fontId="0" fillId="36" borderId="12" xfId="0" applyFont="1" applyFill="1" applyBorder="1" applyAlignment="1" applyProtection="1">
      <alignment/>
      <protection/>
    </xf>
    <xf numFmtId="0" fontId="0" fillId="36" borderId="13" xfId="0" applyFont="1" applyFill="1" applyBorder="1" applyAlignment="1" applyProtection="1">
      <alignment horizontal="center"/>
      <protection/>
    </xf>
    <xf numFmtId="0" fontId="0" fillId="36" borderId="14" xfId="0" applyFont="1" applyFill="1" applyBorder="1" applyAlignment="1" applyProtection="1">
      <alignment/>
      <protection/>
    </xf>
    <xf numFmtId="0" fontId="0" fillId="36" borderId="15" xfId="0" applyFont="1" applyFill="1" applyBorder="1" applyAlignment="1" applyProtection="1">
      <alignment horizontal="center"/>
      <protection/>
    </xf>
    <xf numFmtId="0" fontId="3" fillId="0" borderId="0" xfId="0" applyFont="1" applyAlignment="1" applyProtection="1">
      <alignment/>
      <protection/>
    </xf>
    <xf numFmtId="0" fontId="24" fillId="0" borderId="0" xfId="0" applyFont="1" applyBorder="1" applyAlignment="1" applyProtection="1">
      <alignment horizontal="center" vertical="center" wrapText="1"/>
      <protection/>
    </xf>
    <xf numFmtId="0" fontId="0" fillId="0" borderId="20" xfId="0" applyFont="1" applyFill="1" applyBorder="1" applyAlignment="1" applyProtection="1">
      <alignment horizontal="left" vertical="top" wrapText="1"/>
      <protection/>
    </xf>
    <xf numFmtId="0" fontId="0" fillId="0" borderId="0" xfId="0" applyFill="1" applyBorder="1" applyAlignment="1" applyProtection="1">
      <alignment horizontal="left" vertical="top" wrapText="1"/>
      <protection/>
    </xf>
    <xf numFmtId="0" fontId="0" fillId="0" borderId="0" xfId="0" applyFill="1" applyAlignment="1" applyProtection="1">
      <alignment/>
      <protection/>
    </xf>
    <xf numFmtId="0" fontId="4" fillId="0" borderId="0" xfId="0" applyFont="1" applyFill="1" applyAlignment="1" applyProtection="1">
      <alignment horizontal="right"/>
      <protection/>
    </xf>
    <xf numFmtId="0" fontId="0" fillId="0" borderId="0" xfId="0" applyFont="1" applyFill="1" applyBorder="1" applyAlignment="1" applyProtection="1">
      <alignment horizontal="left" vertical="top" wrapText="1"/>
      <protection/>
    </xf>
    <xf numFmtId="0" fontId="0" fillId="0" borderId="19" xfId="0" applyFont="1" applyFill="1" applyBorder="1" applyAlignment="1" applyProtection="1">
      <alignment horizontal="left" vertical="top" wrapText="1"/>
      <protection/>
    </xf>
    <xf numFmtId="0" fontId="0" fillId="0" borderId="19" xfId="0" applyFill="1" applyBorder="1" applyAlignment="1" applyProtection="1">
      <alignment horizontal="left" vertical="top" wrapText="1"/>
      <protection/>
    </xf>
    <xf numFmtId="0" fontId="0" fillId="0" borderId="20" xfId="0" applyFont="1" applyBorder="1" applyAlignment="1" applyProtection="1">
      <alignment/>
      <protection/>
    </xf>
    <xf numFmtId="0" fontId="0" fillId="0" borderId="20" xfId="0" applyBorder="1" applyAlignment="1" applyProtection="1">
      <alignment/>
      <protection/>
    </xf>
    <xf numFmtId="0" fontId="0" fillId="0" borderId="0" xfId="0" applyBorder="1" applyAlignment="1" applyProtection="1">
      <alignment/>
      <protection/>
    </xf>
    <xf numFmtId="0" fontId="0" fillId="0" borderId="19" xfId="0" applyBorder="1" applyAlignment="1" applyProtection="1">
      <alignment/>
      <protection/>
    </xf>
    <xf numFmtId="0" fontId="0" fillId="0" borderId="22" xfId="0" applyBorder="1" applyAlignment="1" applyProtection="1">
      <alignment/>
      <protection/>
    </xf>
    <xf numFmtId="0" fontId="0" fillId="0" borderId="21" xfId="0" applyBorder="1" applyAlignment="1" applyProtection="1">
      <alignment/>
      <protection/>
    </xf>
    <xf numFmtId="0" fontId="0" fillId="0" borderId="43" xfId="0" applyBorder="1" applyAlignment="1" applyProtection="1">
      <alignment/>
      <protection/>
    </xf>
    <xf numFmtId="0" fontId="0" fillId="0" borderId="0" xfId="0" applyFill="1" applyBorder="1" applyAlignment="1" applyProtection="1">
      <alignment/>
      <protection/>
    </xf>
    <xf numFmtId="0" fontId="72" fillId="28" borderId="44" xfId="44" applyBorder="1" applyAlignment="1" applyProtection="1">
      <alignment/>
      <protection/>
    </xf>
    <xf numFmtId="0" fontId="33" fillId="0" borderId="28" xfId="0" applyFont="1" applyBorder="1" applyAlignment="1" applyProtection="1">
      <alignment/>
      <protection/>
    </xf>
    <xf numFmtId="0" fontId="0" fillId="35" borderId="12" xfId="0" applyFill="1" applyBorder="1" applyAlignment="1" applyProtection="1">
      <alignment/>
      <protection/>
    </xf>
    <xf numFmtId="0" fontId="33" fillId="0" borderId="13" xfId="0" applyFont="1" applyBorder="1" applyAlignment="1" applyProtection="1">
      <alignment/>
      <protection/>
    </xf>
    <xf numFmtId="0" fontId="0" fillId="0" borderId="14" xfId="0" applyFill="1" applyBorder="1" applyAlignment="1" applyProtection="1">
      <alignment vertical="center"/>
      <protection/>
    </xf>
    <xf numFmtId="0" fontId="33" fillId="0" borderId="15" xfId="0" applyFont="1" applyBorder="1" applyAlignment="1" applyProtection="1">
      <alignment vertical="center"/>
      <protection/>
    </xf>
    <xf numFmtId="0" fontId="0" fillId="35" borderId="12" xfId="0" applyFont="1" applyFill="1" applyBorder="1" applyAlignment="1">
      <alignment vertical="center"/>
    </xf>
    <xf numFmtId="2" fontId="11" fillId="28" borderId="45" xfId="44" applyNumberFormat="1" applyFont="1" applyBorder="1" applyAlignment="1" applyProtection="1">
      <alignment horizontal="center" vertical="center"/>
      <protection locked="0"/>
    </xf>
    <xf numFmtId="2" fontId="11" fillId="28" borderId="46" xfId="44" applyNumberFormat="1" applyFont="1" applyBorder="1" applyAlignment="1" applyProtection="1">
      <alignment horizontal="center" vertical="center"/>
      <protection locked="0"/>
    </xf>
    <xf numFmtId="184" fontId="41" fillId="0" borderId="0" xfId="0" applyNumberFormat="1" applyFont="1" applyFill="1" applyBorder="1" applyAlignment="1" applyProtection="1">
      <alignment vertical="center" wrapText="1"/>
      <protection locked="0"/>
    </xf>
    <xf numFmtId="184" fontId="42" fillId="0" borderId="0" xfId="0" applyNumberFormat="1" applyFont="1" applyFill="1" applyBorder="1" applyAlignment="1" applyProtection="1">
      <alignment vertical="center" wrapText="1"/>
      <protection locked="0"/>
    </xf>
    <xf numFmtId="192" fontId="12" fillId="35" borderId="47" xfId="40" applyNumberFormat="1" applyFont="1" applyFill="1" applyBorder="1" applyAlignment="1" applyProtection="1">
      <alignment horizontal="center" vertical="center"/>
      <protection/>
    </xf>
    <xf numFmtId="0" fontId="35" fillId="0" borderId="0" xfId="0" applyFont="1" applyBorder="1" applyAlignment="1">
      <alignment horizontal="center"/>
    </xf>
    <xf numFmtId="171" fontId="35" fillId="0" borderId="0" xfId="0" applyNumberFormat="1" applyFont="1" applyBorder="1" applyAlignment="1">
      <alignment vertical="center" wrapText="1"/>
    </xf>
    <xf numFmtId="171" fontId="35" fillId="0" borderId="0" xfId="0" applyNumberFormat="1" applyFont="1" applyBorder="1" applyAlignment="1">
      <alignment/>
    </xf>
    <xf numFmtId="0" fontId="3" fillId="0" borderId="0" xfId="0" applyFont="1" applyFill="1" applyAlignment="1">
      <alignment/>
    </xf>
    <xf numFmtId="0" fontId="35" fillId="0" borderId="0" xfId="0" applyFont="1" applyFill="1" applyBorder="1" applyAlignment="1">
      <alignment/>
    </xf>
    <xf numFmtId="0" fontId="35" fillId="0" borderId="0" xfId="0" applyFont="1" applyFill="1" applyBorder="1" applyAlignment="1">
      <alignment horizontal="center"/>
    </xf>
    <xf numFmtId="0" fontId="43" fillId="0" borderId="0" xfId="0" applyFont="1" applyFill="1" applyBorder="1" applyAlignment="1">
      <alignment horizontal="center" vertical="center" wrapText="1"/>
    </xf>
    <xf numFmtId="171" fontId="35" fillId="0" borderId="0" xfId="0" applyNumberFormat="1" applyFont="1" applyFill="1" applyBorder="1" applyAlignment="1">
      <alignment vertical="center" wrapText="1"/>
    </xf>
    <xf numFmtId="0" fontId="43" fillId="0" borderId="0" xfId="0" applyFont="1" applyFill="1" applyBorder="1" applyAlignment="1">
      <alignment horizontal="center" vertical="center"/>
    </xf>
    <xf numFmtId="2" fontId="35" fillId="0" borderId="0" xfId="40" applyNumberFormat="1" applyFont="1" applyFill="1" applyBorder="1" applyAlignment="1">
      <alignment horizontal="center" vertical="center"/>
    </xf>
    <xf numFmtId="0" fontId="35" fillId="0" borderId="0" xfId="0" applyFont="1" applyFill="1" applyBorder="1" applyAlignment="1">
      <alignment horizontal="center" vertical="center"/>
    </xf>
    <xf numFmtId="2" fontId="0" fillId="0" borderId="0" xfId="0" applyNumberFormat="1" applyFill="1" applyAlignment="1">
      <alignment/>
    </xf>
    <xf numFmtId="0" fontId="0" fillId="0" borderId="0" xfId="0" applyFill="1" applyAlignment="1">
      <alignment wrapText="1"/>
    </xf>
    <xf numFmtId="2" fontId="0" fillId="0" borderId="0" xfId="0" applyNumberFormat="1" applyFill="1" applyAlignment="1">
      <alignment wrapText="1"/>
    </xf>
    <xf numFmtId="0" fontId="40" fillId="0" borderId="0" xfId="0" applyFont="1" applyFill="1" applyBorder="1" applyAlignment="1">
      <alignment horizontal="center"/>
    </xf>
    <xf numFmtId="0" fontId="40" fillId="0" borderId="0" xfId="0" applyFont="1" applyFill="1" applyBorder="1" applyAlignment="1">
      <alignment horizontal="left" vertical="center"/>
    </xf>
    <xf numFmtId="1" fontId="37" fillId="35" borderId="11" xfId="0" applyNumberFormat="1" applyFont="1" applyFill="1" applyBorder="1" applyAlignment="1">
      <alignment horizontal="center"/>
    </xf>
    <xf numFmtId="1" fontId="38" fillId="35" borderId="39" xfId="0" applyNumberFormat="1" applyFont="1" applyFill="1" applyBorder="1" applyAlignment="1">
      <alignment horizontal="center" vertical="center"/>
    </xf>
    <xf numFmtId="1" fontId="38" fillId="35" borderId="48" xfId="0" applyNumberFormat="1" applyFont="1" applyFill="1" applyBorder="1" applyAlignment="1">
      <alignment horizontal="center" vertical="center"/>
    </xf>
    <xf numFmtId="0" fontId="0" fillId="0" borderId="17" xfId="0" applyFill="1" applyBorder="1" applyAlignment="1" applyProtection="1">
      <alignment/>
      <protection/>
    </xf>
    <xf numFmtId="0" fontId="72" fillId="28" borderId="2" xfId="44" applyAlignment="1" applyProtection="1">
      <alignment/>
      <protection locked="0"/>
    </xf>
    <xf numFmtId="190" fontId="40" fillId="0" borderId="0" xfId="0" applyNumberFormat="1" applyFont="1" applyAlignment="1">
      <alignment wrapText="1"/>
    </xf>
    <xf numFmtId="0" fontId="5" fillId="35" borderId="49" xfId="0" applyFont="1" applyFill="1" applyBorder="1" applyAlignment="1" applyProtection="1">
      <alignment vertical="center"/>
      <protection/>
    </xf>
    <xf numFmtId="0" fontId="5" fillId="35" borderId="34" xfId="0" applyFont="1" applyFill="1" applyBorder="1" applyAlignment="1" applyProtection="1">
      <alignment vertical="center"/>
      <protection/>
    </xf>
    <xf numFmtId="0" fontId="3" fillId="35" borderId="49" xfId="0" applyFont="1" applyFill="1" applyBorder="1" applyAlignment="1" applyProtection="1">
      <alignment vertical="center"/>
      <protection locked="0"/>
    </xf>
    <xf numFmtId="0" fontId="40" fillId="0" borderId="0" xfId="0" applyFont="1" applyFill="1" applyBorder="1" applyAlignment="1">
      <alignment horizontal="center"/>
    </xf>
    <xf numFmtId="0" fontId="0" fillId="0" borderId="21" xfId="0" applyFill="1" applyBorder="1" applyAlignment="1" applyProtection="1">
      <alignment/>
      <protection/>
    </xf>
    <xf numFmtId="0" fontId="19" fillId="0" borderId="21" xfId="0" applyNumberFormat="1" applyFont="1" applyFill="1" applyBorder="1" applyAlignment="1">
      <alignment horizontal="center" vertical="center"/>
    </xf>
    <xf numFmtId="0" fontId="0" fillId="0" borderId="15" xfId="0" applyFont="1" applyBorder="1" applyAlignment="1" applyProtection="1">
      <alignment horizontal="left" vertical="center" wrapText="1"/>
      <protection/>
    </xf>
    <xf numFmtId="0" fontId="0" fillId="0" borderId="50" xfId="0" applyFont="1" applyBorder="1" applyAlignment="1" applyProtection="1">
      <alignment horizontal="left" vertical="center" wrapText="1"/>
      <protection/>
    </xf>
    <xf numFmtId="0" fontId="0" fillId="0" borderId="13" xfId="0" applyFont="1" applyBorder="1" applyAlignment="1" applyProtection="1">
      <alignment horizontal="left"/>
      <protection/>
    </xf>
    <xf numFmtId="0" fontId="0" fillId="0" borderId="47" xfId="0" applyFont="1" applyBorder="1" applyAlignment="1" applyProtection="1">
      <alignment horizontal="left"/>
      <protection/>
    </xf>
    <xf numFmtId="0" fontId="2" fillId="35" borderId="51" xfId="0" applyFont="1" applyFill="1" applyBorder="1" applyAlignment="1" applyProtection="1">
      <alignment horizontal="center"/>
      <protection/>
    </xf>
    <xf numFmtId="0" fontId="2" fillId="35" borderId="52" xfId="0" applyFont="1" applyFill="1" applyBorder="1" applyAlignment="1" applyProtection="1">
      <alignment horizontal="center"/>
      <protection/>
    </xf>
    <xf numFmtId="0" fontId="2" fillId="35" borderId="53" xfId="0" applyFont="1" applyFill="1" applyBorder="1" applyAlignment="1" applyProtection="1">
      <alignment horizontal="center"/>
      <protection/>
    </xf>
    <xf numFmtId="0" fontId="0" fillId="0" borderId="54" xfId="0" applyFont="1" applyBorder="1" applyAlignment="1" applyProtection="1">
      <alignment horizontal="left"/>
      <protection/>
    </xf>
    <xf numFmtId="0" fontId="0" fillId="0" borderId="40" xfId="0" applyFont="1" applyBorder="1" applyAlignment="1" applyProtection="1">
      <alignment horizontal="left"/>
      <protection/>
    </xf>
    <xf numFmtId="0" fontId="0" fillId="0" borderId="55" xfId="0" applyFont="1" applyBorder="1" applyAlignment="1" applyProtection="1">
      <alignment horizontal="left"/>
      <protection/>
    </xf>
    <xf numFmtId="0" fontId="0" fillId="0" borderId="2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2" fillId="0" borderId="16" xfId="0" applyFont="1" applyFill="1" applyBorder="1" applyAlignment="1" applyProtection="1">
      <alignment horizontal="left" vertical="top" wrapText="1"/>
      <protection/>
    </xf>
    <xf numFmtId="0" fontId="2" fillId="0" borderId="17" xfId="0" applyFont="1" applyFill="1" applyBorder="1" applyAlignment="1" applyProtection="1">
      <alignment horizontal="left" vertical="top" wrapText="1"/>
      <protection/>
    </xf>
    <xf numFmtId="0" fontId="2" fillId="0" borderId="18" xfId="0" applyFont="1" applyFill="1" applyBorder="1" applyAlignment="1" applyProtection="1">
      <alignment horizontal="left" vertical="top" wrapText="1"/>
      <protection/>
    </xf>
    <xf numFmtId="0" fontId="0" fillId="0" borderId="22" xfId="0" applyFont="1" applyFill="1" applyBorder="1" applyAlignment="1" applyProtection="1">
      <alignment horizontal="left" vertical="top" wrapText="1"/>
      <protection/>
    </xf>
    <xf numFmtId="0" fontId="0" fillId="0" borderId="21" xfId="0" applyFont="1" applyFill="1" applyBorder="1" applyAlignment="1" applyProtection="1">
      <alignment horizontal="left" vertical="top" wrapText="1"/>
      <protection/>
    </xf>
    <xf numFmtId="0" fontId="0" fillId="0" borderId="43" xfId="0" applyFont="1" applyFill="1" applyBorder="1" applyAlignment="1" applyProtection="1">
      <alignment horizontal="left" vertical="top" wrapText="1"/>
      <protection/>
    </xf>
    <xf numFmtId="0" fontId="44" fillId="0" borderId="22" xfId="0" applyFont="1" applyFill="1" applyBorder="1" applyAlignment="1" applyProtection="1">
      <alignment horizontal="left" wrapText="1"/>
      <protection/>
    </xf>
    <xf numFmtId="0" fontId="44" fillId="0" borderId="21" xfId="0" applyFont="1" applyFill="1" applyBorder="1" applyAlignment="1" applyProtection="1">
      <alignment horizontal="left" wrapText="1"/>
      <protection/>
    </xf>
    <xf numFmtId="0" fontId="44" fillId="0" borderId="43" xfId="0" applyFont="1" applyFill="1" applyBorder="1" applyAlignment="1" applyProtection="1">
      <alignment horizontal="left" wrapText="1"/>
      <protection/>
    </xf>
    <xf numFmtId="0" fontId="2" fillId="0" borderId="33" xfId="0" applyFont="1" applyFill="1" applyBorder="1" applyAlignment="1" applyProtection="1">
      <alignment horizontal="left" vertical="top" wrapText="1"/>
      <protection/>
    </xf>
    <xf numFmtId="0" fontId="2" fillId="0" borderId="25" xfId="0" applyFont="1" applyFill="1" applyBorder="1" applyAlignment="1" applyProtection="1">
      <alignment horizontal="left" vertical="top" wrapText="1"/>
      <protection/>
    </xf>
    <xf numFmtId="0" fontId="2" fillId="0" borderId="42" xfId="0" applyFont="1" applyFill="1" applyBorder="1" applyAlignment="1" applyProtection="1">
      <alignment horizontal="left" vertical="top" wrapText="1"/>
      <protection/>
    </xf>
    <xf numFmtId="0" fontId="0" fillId="0" borderId="2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9" xfId="0" applyFont="1" applyFill="1" applyBorder="1" applyAlignment="1" applyProtection="1">
      <alignment horizontal="left" vertical="top" wrapText="1"/>
      <protection/>
    </xf>
    <xf numFmtId="0" fontId="0" fillId="0" borderId="19" xfId="0" applyFont="1" applyFill="1" applyBorder="1" applyAlignment="1" applyProtection="1">
      <alignment horizontal="left"/>
      <protection/>
    </xf>
    <xf numFmtId="0" fontId="2" fillId="0" borderId="56" xfId="0" applyFont="1" applyFill="1" applyBorder="1" applyAlignment="1" applyProtection="1">
      <alignment horizontal="left" vertical="top" wrapText="1"/>
      <protection/>
    </xf>
    <xf numFmtId="0" fontId="2" fillId="0" borderId="37" xfId="0" applyFont="1" applyFill="1" applyBorder="1" applyAlignment="1" applyProtection="1">
      <alignment horizontal="left" vertical="top" wrapText="1"/>
      <protection/>
    </xf>
    <xf numFmtId="0" fontId="2" fillId="0" borderId="38" xfId="0" applyFont="1" applyFill="1" applyBorder="1" applyAlignment="1" applyProtection="1">
      <alignment horizontal="left" vertical="top" wrapText="1"/>
      <protection/>
    </xf>
    <xf numFmtId="0" fontId="0" fillId="0" borderId="57" xfId="0" applyFont="1" applyFill="1" applyBorder="1" applyAlignment="1" applyProtection="1">
      <alignment horizontal="left" vertical="top" wrapText="1"/>
      <protection/>
    </xf>
    <xf numFmtId="0" fontId="0" fillId="0" borderId="40" xfId="0" applyFont="1" applyFill="1" applyBorder="1" applyAlignment="1" applyProtection="1">
      <alignment horizontal="left" vertical="top" wrapText="1"/>
      <protection/>
    </xf>
    <xf numFmtId="0" fontId="0" fillId="0" borderId="55" xfId="0" applyFont="1" applyFill="1" applyBorder="1" applyAlignment="1" applyProtection="1">
      <alignment horizontal="left" vertical="top" wrapText="1"/>
      <protection/>
    </xf>
    <xf numFmtId="0" fontId="4" fillId="0" borderId="2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4" fillId="0" borderId="19" xfId="0" applyFont="1" applyFill="1" applyBorder="1" applyAlignment="1" applyProtection="1">
      <alignment horizontal="left" vertical="top" wrapText="1"/>
      <protection/>
    </xf>
    <xf numFmtId="0" fontId="4" fillId="0" borderId="22" xfId="0" applyFont="1" applyFill="1" applyBorder="1" applyAlignment="1" applyProtection="1">
      <alignment horizontal="left" vertical="top" wrapText="1"/>
      <protection/>
    </xf>
    <xf numFmtId="0" fontId="4" fillId="0" borderId="21" xfId="0" applyFont="1" applyFill="1" applyBorder="1" applyAlignment="1" applyProtection="1">
      <alignment horizontal="left" vertical="top" wrapText="1"/>
      <protection/>
    </xf>
    <xf numFmtId="0" fontId="4" fillId="0" borderId="43" xfId="0" applyFont="1" applyFill="1" applyBorder="1" applyAlignment="1" applyProtection="1">
      <alignment horizontal="left" vertical="top" wrapText="1"/>
      <protection/>
    </xf>
    <xf numFmtId="0" fontId="2" fillId="0" borderId="56" xfId="0" applyFont="1" applyFill="1" applyBorder="1" applyAlignment="1" applyProtection="1">
      <alignment horizontal="left"/>
      <protection/>
    </xf>
    <xf numFmtId="0" fontId="2" fillId="0" borderId="37" xfId="0" applyFont="1" applyFill="1" applyBorder="1" applyAlignment="1" applyProtection="1">
      <alignment horizontal="left"/>
      <protection/>
    </xf>
    <xf numFmtId="0" fontId="2" fillId="0" borderId="38" xfId="0" applyFont="1" applyFill="1" applyBorder="1" applyAlignment="1" applyProtection="1">
      <alignment horizontal="left"/>
      <protection/>
    </xf>
    <xf numFmtId="0" fontId="4" fillId="0" borderId="57" xfId="0" applyFont="1" applyFill="1" applyBorder="1" applyAlignment="1" applyProtection="1">
      <alignment horizontal="left" vertical="top" wrapText="1"/>
      <protection/>
    </xf>
    <xf numFmtId="0" fontId="4" fillId="0" borderId="40" xfId="0" applyFont="1" applyFill="1" applyBorder="1" applyAlignment="1" applyProtection="1">
      <alignment horizontal="left" vertical="top" wrapText="1"/>
      <protection/>
    </xf>
    <xf numFmtId="0" fontId="4" fillId="0" borderId="55" xfId="0" applyFont="1" applyFill="1" applyBorder="1" applyAlignment="1" applyProtection="1">
      <alignment horizontal="left" vertical="top" wrapText="1"/>
      <protection/>
    </xf>
    <xf numFmtId="0" fontId="24" fillId="0" borderId="58" xfId="0" applyFont="1" applyBorder="1" applyAlignment="1" applyProtection="1">
      <alignment horizontal="left" vertical="center" wrapText="1"/>
      <protection/>
    </xf>
    <xf numFmtId="0" fontId="24" fillId="0" borderId="37" xfId="0" applyFont="1" applyBorder="1" applyAlignment="1" applyProtection="1">
      <alignment horizontal="left" vertical="center" wrapText="1"/>
      <protection/>
    </xf>
    <xf numFmtId="0" fontId="24" fillId="0" borderId="59" xfId="0" applyFont="1" applyBorder="1" applyAlignment="1" applyProtection="1">
      <alignment horizontal="left" vertical="center" wrapText="1"/>
      <protection/>
    </xf>
    <xf numFmtId="0" fontId="24" fillId="0" borderId="54" xfId="0" applyFont="1" applyBorder="1" applyAlignment="1" applyProtection="1">
      <alignment horizontal="left" vertical="center" wrapText="1"/>
      <protection/>
    </xf>
    <xf numFmtId="0" fontId="24" fillId="0" borderId="40" xfId="0" applyFont="1" applyBorder="1" applyAlignment="1" applyProtection="1">
      <alignment horizontal="left" vertical="center" wrapText="1"/>
      <protection/>
    </xf>
    <xf numFmtId="0" fontId="24" fillId="0" borderId="41" xfId="0" applyFont="1" applyBorder="1" applyAlignment="1" applyProtection="1">
      <alignment horizontal="left" vertical="center" wrapText="1"/>
      <protection/>
    </xf>
    <xf numFmtId="0" fontId="2" fillId="0" borderId="16" xfId="0" applyFont="1" applyFill="1" applyBorder="1" applyAlignment="1" applyProtection="1">
      <alignment horizontal="left" vertical="center" wrapText="1"/>
      <protection/>
    </xf>
    <xf numFmtId="0" fontId="2" fillId="0" borderId="17" xfId="0" applyFont="1" applyFill="1" applyBorder="1" applyAlignment="1" applyProtection="1">
      <alignment horizontal="left" vertical="center" wrapText="1"/>
      <protection/>
    </xf>
    <xf numFmtId="0" fontId="2" fillId="0" borderId="18" xfId="0" applyFont="1" applyFill="1" applyBorder="1" applyAlignment="1" applyProtection="1">
      <alignment horizontal="left" vertical="center" wrapText="1"/>
      <protection/>
    </xf>
    <xf numFmtId="0" fontId="0" fillId="0" borderId="20"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36" borderId="15" xfId="0" applyFont="1" applyFill="1" applyBorder="1" applyAlignment="1" applyProtection="1">
      <alignment horizontal="center"/>
      <protection/>
    </xf>
    <xf numFmtId="0" fontId="0" fillId="36" borderId="50" xfId="0" applyFont="1" applyFill="1" applyBorder="1" applyAlignment="1" applyProtection="1">
      <alignment horizontal="center"/>
      <protection/>
    </xf>
    <xf numFmtId="0" fontId="0" fillId="36" borderId="13" xfId="0" applyFont="1" applyFill="1" applyBorder="1" applyAlignment="1" applyProtection="1">
      <alignment horizontal="center"/>
      <protection/>
    </xf>
    <xf numFmtId="0" fontId="0" fillId="36" borderId="47" xfId="0" applyFont="1" applyFill="1" applyBorder="1" applyAlignment="1" applyProtection="1">
      <alignment horizontal="center"/>
      <protection/>
    </xf>
    <xf numFmtId="0" fontId="2" fillId="35" borderId="10" xfId="0" applyFont="1" applyFill="1" applyBorder="1" applyAlignment="1" applyProtection="1">
      <alignment horizontal="left" vertical="center"/>
      <protection/>
    </xf>
    <xf numFmtId="0" fontId="2" fillId="35" borderId="14" xfId="0" applyFont="1" applyFill="1" applyBorder="1" applyAlignment="1" applyProtection="1">
      <alignment horizontal="left" vertical="center"/>
      <protection/>
    </xf>
    <xf numFmtId="0" fontId="4" fillId="0" borderId="39" xfId="0" applyFont="1" applyFill="1" applyBorder="1" applyAlignment="1" applyProtection="1">
      <alignment horizontal="left" vertical="top"/>
      <protection/>
    </xf>
    <xf numFmtId="0" fontId="4" fillId="0" borderId="30" xfId="0" applyFont="1" applyFill="1" applyBorder="1" applyAlignment="1" applyProtection="1">
      <alignment horizontal="left" vertical="top"/>
      <protection/>
    </xf>
    <xf numFmtId="0" fontId="2" fillId="35" borderId="11" xfId="0" applyFont="1" applyFill="1" applyBorder="1" applyAlignment="1" applyProtection="1">
      <alignment horizontal="center"/>
      <protection/>
    </xf>
    <xf numFmtId="0" fontId="2" fillId="35" borderId="60" xfId="0" applyFont="1" applyFill="1" applyBorder="1" applyAlignment="1" applyProtection="1">
      <alignment horizontal="center"/>
      <protection/>
    </xf>
    <xf numFmtId="0" fontId="2" fillId="35" borderId="15" xfId="0" applyFont="1" applyFill="1" applyBorder="1" applyAlignment="1" applyProtection="1">
      <alignment horizontal="center"/>
      <protection/>
    </xf>
    <xf numFmtId="0" fontId="2" fillId="35" borderId="50" xfId="0" applyFont="1" applyFill="1" applyBorder="1" applyAlignment="1" applyProtection="1">
      <alignment horizontal="center"/>
      <protection/>
    </xf>
    <xf numFmtId="0" fontId="2" fillId="35" borderId="33" xfId="0" applyFont="1" applyFill="1" applyBorder="1" applyAlignment="1" applyProtection="1">
      <alignment horizontal="center"/>
      <protection/>
    </xf>
    <xf numFmtId="0" fontId="2" fillId="35" borderId="25" xfId="0" applyFont="1" applyFill="1" applyBorder="1" applyAlignment="1" applyProtection="1">
      <alignment horizontal="center"/>
      <protection/>
    </xf>
    <xf numFmtId="0" fontId="2" fillId="35" borderId="42" xfId="0" applyFont="1" applyFill="1" applyBorder="1" applyAlignment="1" applyProtection="1">
      <alignment horizontal="center"/>
      <protection/>
    </xf>
    <xf numFmtId="0" fontId="10" fillId="35" borderId="16" xfId="0" applyFont="1" applyFill="1" applyBorder="1" applyAlignment="1" applyProtection="1">
      <alignment horizontal="center"/>
      <protection/>
    </xf>
    <xf numFmtId="0" fontId="10" fillId="35" borderId="17" xfId="0" applyFont="1" applyFill="1" applyBorder="1" applyAlignment="1" applyProtection="1">
      <alignment horizontal="center"/>
      <protection/>
    </xf>
    <xf numFmtId="0" fontId="10" fillId="35" borderId="18" xfId="0" applyFont="1" applyFill="1" applyBorder="1" applyAlignment="1" applyProtection="1">
      <alignment horizontal="center"/>
      <protection/>
    </xf>
    <xf numFmtId="0" fontId="4" fillId="0" borderId="13" xfId="0" applyFont="1" applyFill="1" applyBorder="1" applyAlignment="1" applyProtection="1">
      <alignment horizontal="left" vertical="top"/>
      <protection/>
    </xf>
    <xf numFmtId="0" fontId="4" fillId="0" borderId="26" xfId="0" applyFont="1" applyBorder="1" applyAlignment="1" applyProtection="1">
      <alignment horizontal="left"/>
      <protection/>
    </xf>
    <xf numFmtId="0" fontId="4" fillId="0" borderId="30" xfId="0" applyFont="1" applyBorder="1" applyAlignment="1" applyProtection="1">
      <alignment horizontal="left"/>
      <protection/>
    </xf>
    <xf numFmtId="0" fontId="4" fillId="0" borderId="39" xfId="0" applyFont="1" applyBorder="1" applyAlignment="1" applyProtection="1">
      <alignment horizontal="left"/>
      <protection/>
    </xf>
    <xf numFmtId="0" fontId="4" fillId="0" borderId="56" xfId="0" applyFont="1" applyBorder="1" applyAlignment="1" applyProtection="1">
      <alignment horizontal="left"/>
      <protection/>
    </xf>
    <xf numFmtId="0" fontId="4" fillId="0" borderId="37" xfId="0" applyFont="1" applyBorder="1" applyAlignment="1" applyProtection="1">
      <alignment horizontal="left"/>
      <protection/>
    </xf>
    <xf numFmtId="0" fontId="2" fillId="0" borderId="49" xfId="0" applyFont="1" applyBorder="1" applyAlignment="1" applyProtection="1">
      <alignment horizontal="left"/>
      <protection/>
    </xf>
    <xf numFmtId="0" fontId="2" fillId="0" borderId="34" xfId="0" applyFont="1" applyBorder="1" applyAlignment="1" applyProtection="1">
      <alignment horizontal="left"/>
      <protection/>
    </xf>
    <xf numFmtId="0" fontId="2" fillId="35" borderId="33" xfId="0" applyFont="1" applyFill="1" applyBorder="1" applyAlignment="1">
      <alignment horizontal="center"/>
    </xf>
    <xf numFmtId="0" fontId="2" fillId="35" borderId="25" xfId="0" applyFont="1" applyFill="1" applyBorder="1" applyAlignment="1">
      <alignment horizontal="center"/>
    </xf>
    <xf numFmtId="0" fontId="2" fillId="35" borderId="42" xfId="0" applyFont="1" applyFill="1" applyBorder="1" applyAlignment="1">
      <alignment horizontal="center"/>
    </xf>
    <xf numFmtId="0" fontId="0" fillId="35" borderId="20" xfId="0" applyFont="1" applyFill="1" applyBorder="1" applyAlignment="1">
      <alignment horizontal="left"/>
    </xf>
    <xf numFmtId="0" fontId="0" fillId="35" borderId="0" xfId="0" applyFont="1" applyFill="1" applyBorder="1" applyAlignment="1">
      <alignment horizontal="left"/>
    </xf>
    <xf numFmtId="0" fontId="0" fillId="35" borderId="26" xfId="0" applyFont="1" applyFill="1" applyBorder="1" applyAlignment="1">
      <alignment horizontal="left"/>
    </xf>
    <xf numFmtId="0" fontId="0" fillId="35" borderId="30" xfId="0" applyFont="1" applyFill="1" applyBorder="1" applyAlignment="1">
      <alignment horizontal="left"/>
    </xf>
    <xf numFmtId="0" fontId="0" fillId="35" borderId="61" xfId="0" applyFont="1" applyFill="1" applyBorder="1" applyAlignment="1">
      <alignment horizontal="left"/>
    </xf>
    <xf numFmtId="0" fontId="0" fillId="35" borderId="22" xfId="0" applyFont="1" applyFill="1" applyBorder="1" applyAlignment="1">
      <alignment horizontal="left"/>
    </xf>
    <xf numFmtId="0" fontId="0" fillId="35" borderId="21" xfId="0" applyFont="1" applyFill="1" applyBorder="1" applyAlignment="1">
      <alignment horizontal="left"/>
    </xf>
    <xf numFmtId="0" fontId="9" fillId="28" borderId="62" xfId="44" applyFont="1" applyBorder="1" applyAlignment="1" applyProtection="1">
      <alignment horizontal="left" vertical="center"/>
      <protection locked="0"/>
    </xf>
    <xf numFmtId="0" fontId="9" fillId="28" borderId="62" xfId="44" applyFont="1" applyBorder="1" applyAlignment="1" applyProtection="1">
      <alignment horizontal="left" vertical="center"/>
      <protection locked="0"/>
    </xf>
    <xf numFmtId="0" fontId="9" fillId="28" borderId="63" xfId="44" applyFont="1" applyBorder="1" applyAlignment="1" applyProtection="1">
      <alignment horizontal="left" vertical="center"/>
      <protection locked="0"/>
    </xf>
    <xf numFmtId="0" fontId="0" fillId="0" borderId="0" xfId="0" applyAlignment="1">
      <alignment horizontal="center"/>
    </xf>
    <xf numFmtId="0" fontId="9" fillId="28" borderId="64" xfId="44" applyFont="1" applyBorder="1" applyAlignment="1" applyProtection="1">
      <alignment horizontal="left" vertical="center"/>
      <protection locked="0"/>
    </xf>
    <xf numFmtId="0" fontId="9" fillId="28" borderId="65" xfId="44" applyFont="1" applyBorder="1" applyAlignment="1" applyProtection="1">
      <alignment horizontal="left" vertical="center"/>
      <protection locked="0"/>
    </xf>
    <xf numFmtId="0" fontId="9" fillId="28" borderId="66" xfId="44" applyFont="1" applyBorder="1" applyAlignment="1" applyProtection="1">
      <alignment horizontal="left" vertical="center"/>
      <protection locked="0"/>
    </xf>
    <xf numFmtId="0" fontId="9" fillId="28" borderId="67" xfId="44" applyFont="1" applyBorder="1" applyAlignment="1" applyProtection="1">
      <alignment horizontal="left" vertical="center" wrapText="1"/>
      <protection locked="0"/>
    </xf>
    <xf numFmtId="0" fontId="9" fillId="28" borderId="67" xfId="44" applyFont="1" applyBorder="1" applyAlignment="1" applyProtection="1">
      <alignment horizontal="left" vertical="center" wrapText="1"/>
      <protection locked="0"/>
    </xf>
    <xf numFmtId="0" fontId="9" fillId="28" borderId="68" xfId="44" applyFont="1" applyBorder="1" applyAlignment="1" applyProtection="1">
      <alignment horizontal="left" vertical="center" wrapText="1"/>
      <protection locked="0"/>
    </xf>
    <xf numFmtId="0" fontId="24" fillId="35" borderId="33" xfId="0" applyFont="1" applyFill="1" applyBorder="1" applyAlignment="1" applyProtection="1">
      <alignment horizontal="center" vertical="center"/>
      <protection/>
    </xf>
    <xf numFmtId="0" fontId="34" fillId="0" borderId="25" xfId="0" applyFont="1" applyBorder="1" applyAlignment="1" applyProtection="1">
      <alignment vertical="center"/>
      <protection/>
    </xf>
    <xf numFmtId="0" fontId="34" fillId="0" borderId="42" xfId="0" applyFont="1" applyBorder="1" applyAlignment="1" applyProtection="1">
      <alignment vertical="center"/>
      <protection/>
    </xf>
    <xf numFmtId="0" fontId="39" fillId="35" borderId="33" xfId="0" applyFont="1" applyFill="1" applyBorder="1" applyAlignment="1">
      <alignment horizontal="center" vertical="center"/>
    </xf>
    <xf numFmtId="0" fontId="39" fillId="35" borderId="25" xfId="0" applyFont="1" applyFill="1" applyBorder="1" applyAlignment="1">
      <alignment horizontal="center" vertical="center"/>
    </xf>
    <xf numFmtId="0" fontId="39" fillId="35" borderId="69" xfId="0" applyFont="1" applyFill="1" applyBorder="1" applyAlignment="1">
      <alignment horizontal="center" vertical="center"/>
    </xf>
    <xf numFmtId="0" fontId="2" fillId="35" borderId="51" xfId="0" applyFont="1" applyFill="1" applyBorder="1" applyAlignment="1">
      <alignment horizontal="center"/>
    </xf>
    <xf numFmtId="0" fontId="2" fillId="35" borderId="52" xfId="0" applyFont="1" applyFill="1" applyBorder="1" applyAlignment="1">
      <alignment horizontal="center"/>
    </xf>
    <xf numFmtId="0" fontId="2" fillId="35" borderId="16" xfId="0" applyFont="1" applyFill="1" applyBorder="1" applyAlignment="1" applyProtection="1">
      <alignment horizontal="left"/>
      <protection/>
    </xf>
    <xf numFmtId="0" fontId="0" fillId="0" borderId="17" xfId="0" applyBorder="1" applyAlignment="1" applyProtection="1">
      <alignment/>
      <protection/>
    </xf>
    <xf numFmtId="0" fontId="0" fillId="0" borderId="18" xfId="0" applyBorder="1" applyAlignment="1" applyProtection="1">
      <alignment/>
      <protection/>
    </xf>
    <xf numFmtId="0" fontId="0" fillId="35" borderId="20" xfId="0" applyFont="1" applyFill="1" applyBorder="1" applyAlignment="1" applyProtection="1">
      <alignment horizontal="left" vertical="top" wrapText="1"/>
      <protection/>
    </xf>
    <xf numFmtId="0" fontId="0" fillId="0" borderId="0" xfId="0"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2" xfId="0" applyBorder="1" applyAlignment="1" applyProtection="1">
      <alignment/>
      <protection/>
    </xf>
    <xf numFmtId="0" fontId="0" fillId="0" borderId="21" xfId="0" applyBorder="1" applyAlignment="1" applyProtection="1">
      <alignment/>
      <protection/>
    </xf>
    <xf numFmtId="0" fontId="0" fillId="0" borderId="43" xfId="0" applyBorder="1" applyAlignment="1" applyProtection="1">
      <alignment/>
      <protection/>
    </xf>
    <xf numFmtId="0" fontId="76" fillId="0" borderId="0" xfId="50" applyAlignment="1" applyProtection="1">
      <alignment horizontal="center"/>
      <protection/>
    </xf>
    <xf numFmtId="190" fontId="12" fillId="0" borderId="0" xfId="40" applyNumberFormat="1" applyFont="1" applyFill="1" applyBorder="1" applyAlignment="1" applyProtection="1">
      <alignment horizontal="center" vertical="center" wrapText="1"/>
      <protection locked="0"/>
    </xf>
    <xf numFmtId="210" fontId="12" fillId="35" borderId="39" xfId="40" applyNumberFormat="1" applyFont="1" applyFill="1" applyBorder="1" applyAlignment="1" applyProtection="1">
      <alignment horizontal="center" vertical="center"/>
      <protection/>
    </xf>
    <xf numFmtId="210" fontId="12" fillId="35" borderId="30" xfId="40" applyNumberFormat="1" applyFont="1" applyFill="1" applyBorder="1" applyAlignment="1" applyProtection="1">
      <alignment horizontal="center" vertical="center"/>
      <protection/>
    </xf>
    <xf numFmtId="210" fontId="12" fillId="35" borderId="36" xfId="40" applyNumberFormat="1" applyFont="1" applyFill="1" applyBorder="1" applyAlignment="1" applyProtection="1">
      <alignment horizontal="center" vertical="center"/>
      <protection/>
    </xf>
    <xf numFmtId="196" fontId="14" fillId="27" borderId="64" xfId="40" applyNumberFormat="1" applyFont="1" applyBorder="1" applyAlignment="1" applyProtection="1">
      <alignment horizontal="center" vertical="center"/>
      <protection/>
    </xf>
    <xf numFmtId="196" fontId="14" fillId="27" borderId="66" xfId="40" applyNumberFormat="1" applyFont="1" applyBorder="1" applyAlignment="1" applyProtection="1">
      <alignment horizontal="center" vertical="center"/>
      <protection/>
    </xf>
    <xf numFmtId="0" fontId="13" fillId="35" borderId="56" xfId="40" applyFont="1" applyFill="1" applyBorder="1" applyAlignment="1" applyProtection="1">
      <alignment horizontal="left" vertical="center" wrapText="1"/>
      <protection/>
    </xf>
    <xf numFmtId="0" fontId="13" fillId="35" borderId="37" xfId="40" applyFont="1" applyFill="1" applyBorder="1" applyAlignment="1" applyProtection="1">
      <alignment horizontal="left" vertical="center" wrapText="1"/>
      <protection/>
    </xf>
    <xf numFmtId="0" fontId="13" fillId="35" borderId="57" xfId="40" applyFont="1" applyFill="1" applyBorder="1" applyAlignment="1" applyProtection="1">
      <alignment horizontal="left" vertical="center" wrapText="1"/>
      <protection/>
    </xf>
    <xf numFmtId="0" fontId="13" fillId="35" borderId="40" xfId="40" applyFont="1" applyFill="1" applyBorder="1" applyAlignment="1" applyProtection="1">
      <alignment horizontal="left" vertical="center" wrapText="1"/>
      <protection/>
    </xf>
    <xf numFmtId="190" fontId="5" fillId="37" borderId="39" xfId="44" applyNumberFormat="1" applyFont="1" applyFill="1" applyBorder="1" applyAlignment="1" applyProtection="1">
      <alignment horizontal="center" vertical="center" wrapText="1"/>
      <protection/>
    </xf>
    <xf numFmtId="190" fontId="5" fillId="37" borderId="30" xfId="44" applyNumberFormat="1" applyFont="1" applyFill="1" applyBorder="1" applyAlignment="1" applyProtection="1">
      <alignment horizontal="center" vertical="center" wrapText="1"/>
      <protection/>
    </xf>
    <xf numFmtId="190" fontId="5" fillId="37" borderId="36" xfId="44" applyNumberFormat="1" applyFont="1" applyFill="1" applyBorder="1" applyAlignment="1" applyProtection="1">
      <alignment horizontal="center" vertical="center" wrapText="1"/>
      <protection/>
    </xf>
    <xf numFmtId="0" fontId="13" fillId="35" borderId="26" xfId="40" applyFont="1" applyFill="1" applyBorder="1" applyAlignment="1" applyProtection="1">
      <alignment horizontal="left" vertical="center" wrapText="1"/>
      <protection/>
    </xf>
    <xf numFmtId="0" fontId="13" fillId="35" borderId="30" xfId="40" applyFont="1" applyFill="1" applyBorder="1" applyAlignment="1" applyProtection="1">
      <alignment horizontal="left" vertical="center" wrapText="1"/>
      <protection/>
    </xf>
    <xf numFmtId="0" fontId="13" fillId="35" borderId="39" xfId="40" applyFont="1" applyFill="1" applyBorder="1" applyAlignment="1" applyProtection="1">
      <alignment horizontal="center" vertical="center" wrapText="1"/>
      <protection/>
    </xf>
    <xf numFmtId="0" fontId="13" fillId="35" borderId="31" xfId="40" applyFont="1" applyFill="1" applyBorder="1" applyAlignment="1" applyProtection="1">
      <alignment horizontal="center" vertical="center" wrapText="1"/>
      <protection/>
    </xf>
    <xf numFmtId="0" fontId="13" fillId="35" borderId="13" xfId="40" applyFont="1" applyFill="1" applyBorder="1" applyAlignment="1" applyProtection="1">
      <alignment horizontal="center" vertical="center" wrapText="1"/>
      <protection/>
    </xf>
    <xf numFmtId="204" fontId="5" fillId="35" borderId="39" xfId="0" applyNumberFormat="1" applyFont="1" applyFill="1" applyBorder="1" applyAlignment="1" applyProtection="1">
      <alignment horizontal="center" vertical="center" wrapText="1"/>
      <protection/>
    </xf>
    <xf numFmtId="204" fontId="5" fillId="35" borderId="30" xfId="0" applyNumberFormat="1" applyFont="1" applyFill="1" applyBorder="1" applyAlignment="1" applyProtection="1">
      <alignment horizontal="center" vertical="center" wrapText="1"/>
      <protection/>
    </xf>
    <xf numFmtId="204" fontId="5" fillId="35" borderId="36" xfId="0" applyNumberFormat="1" applyFont="1" applyFill="1" applyBorder="1" applyAlignment="1" applyProtection="1">
      <alignment horizontal="center" vertical="center" wrapText="1"/>
      <protection/>
    </xf>
    <xf numFmtId="0" fontId="13" fillId="35" borderId="26" xfId="40" applyFont="1" applyFill="1" applyBorder="1" applyAlignment="1" applyProtection="1">
      <alignment horizontal="left" vertical="center" wrapText="1"/>
      <protection/>
    </xf>
    <xf numFmtId="0" fontId="13" fillId="35" borderId="30" xfId="40" applyFont="1" applyFill="1" applyBorder="1" applyAlignment="1" applyProtection="1">
      <alignment horizontal="left" vertical="center" wrapText="1"/>
      <protection/>
    </xf>
    <xf numFmtId="190" fontId="12" fillId="35" borderId="39" xfId="40" applyNumberFormat="1" applyFont="1" applyFill="1" applyBorder="1" applyAlignment="1" applyProtection="1">
      <alignment horizontal="center" vertical="center"/>
      <protection/>
    </xf>
    <xf numFmtId="190" fontId="12" fillId="35" borderId="31" xfId="40" applyNumberFormat="1" applyFont="1" applyFill="1" applyBorder="1" applyAlignment="1" applyProtection="1">
      <alignment horizontal="center" vertical="center"/>
      <protection/>
    </xf>
    <xf numFmtId="190" fontId="12" fillId="35" borderId="48" xfId="40" applyNumberFormat="1" applyFont="1" applyFill="1" applyBorder="1" applyAlignment="1" applyProtection="1">
      <alignment horizontal="center" vertical="center" wrapText="1"/>
      <protection/>
    </xf>
    <xf numFmtId="190" fontId="12" fillId="35" borderId="70" xfId="40" applyNumberFormat="1" applyFont="1" applyFill="1" applyBorder="1" applyAlignment="1" applyProtection="1">
      <alignment horizontal="center" vertical="center" wrapText="1"/>
      <protection/>
    </xf>
    <xf numFmtId="0" fontId="9" fillId="35" borderId="71" xfId="40" applyFont="1" applyFill="1" applyBorder="1" applyAlignment="1" applyProtection="1">
      <alignment horizontal="left" vertical="center" wrapText="1"/>
      <protection/>
    </xf>
    <xf numFmtId="0" fontId="9" fillId="35" borderId="72" xfId="40" applyFont="1" applyFill="1" applyBorder="1" applyAlignment="1" applyProtection="1">
      <alignment horizontal="left" vertical="center" wrapText="1"/>
      <protection/>
    </xf>
    <xf numFmtId="0" fontId="9" fillId="35" borderId="73" xfId="40" applyFont="1" applyFill="1" applyBorder="1" applyAlignment="1" applyProtection="1">
      <alignment horizontal="left" vertical="center" wrapText="1"/>
      <protection/>
    </xf>
    <xf numFmtId="190" fontId="5" fillId="28" borderId="39" xfId="44" applyNumberFormat="1" applyFont="1" applyBorder="1" applyAlignment="1" applyProtection="1">
      <alignment horizontal="center" vertical="center" wrapText="1"/>
      <protection locked="0"/>
    </xf>
    <xf numFmtId="190" fontId="5" fillId="28" borderId="30" xfId="44" applyNumberFormat="1" applyFont="1" applyBorder="1" applyAlignment="1" applyProtection="1">
      <alignment horizontal="center" vertical="center" wrapText="1"/>
      <protection locked="0"/>
    </xf>
    <xf numFmtId="190" fontId="5" fillId="28" borderId="36" xfId="44" applyNumberFormat="1" applyFont="1" applyBorder="1" applyAlignment="1" applyProtection="1">
      <alignment horizontal="center" vertical="center" wrapText="1"/>
      <protection locked="0"/>
    </xf>
    <xf numFmtId="190" fontId="12" fillId="35" borderId="13" xfId="40" applyNumberFormat="1" applyFont="1" applyFill="1" applyBorder="1" applyAlignment="1" applyProtection="1">
      <alignment horizontal="center" vertical="center" wrapText="1"/>
      <protection/>
    </xf>
    <xf numFmtId="190" fontId="12" fillId="35" borderId="47" xfId="40" applyNumberFormat="1" applyFont="1" applyFill="1" applyBorder="1" applyAlignment="1" applyProtection="1">
      <alignment horizontal="center" vertical="center" wrapText="1"/>
      <protection/>
    </xf>
    <xf numFmtId="199" fontId="12" fillId="35" borderId="13" xfId="40" applyNumberFormat="1"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2" fontId="14" fillId="27" borderId="74" xfId="40" applyNumberFormat="1" applyFont="1" applyBorder="1" applyAlignment="1" applyProtection="1">
      <alignment horizontal="center" vertical="center"/>
      <protection/>
    </xf>
    <xf numFmtId="2" fontId="14" fillId="27" borderId="75" xfId="40" applyNumberFormat="1" applyFont="1" applyBorder="1" applyAlignment="1" applyProtection="1">
      <alignment horizontal="center" vertical="center"/>
      <protection/>
    </xf>
    <xf numFmtId="179" fontId="4" fillId="28" borderId="2" xfId="44" applyNumberFormat="1" applyFont="1" applyAlignment="1" applyProtection="1">
      <alignment horizontal="center" vertical="top"/>
      <protection locked="0"/>
    </xf>
    <xf numFmtId="179" fontId="4" fillId="28" borderId="64" xfId="44" applyNumberFormat="1" applyFont="1" applyBorder="1" applyAlignment="1" applyProtection="1">
      <alignment horizontal="center" vertical="top"/>
      <protection locked="0"/>
    </xf>
    <xf numFmtId="0" fontId="22" fillId="38" borderId="16" xfId="0" applyFont="1" applyFill="1" applyBorder="1" applyAlignment="1" applyProtection="1">
      <alignment horizontal="center" vertical="center"/>
      <protection/>
    </xf>
    <xf numFmtId="0" fontId="22" fillId="38" borderId="17" xfId="0" applyFont="1" applyFill="1" applyBorder="1" applyAlignment="1" applyProtection="1">
      <alignment horizontal="center" vertical="center"/>
      <protection/>
    </xf>
    <xf numFmtId="0" fontId="22" fillId="38" borderId="18" xfId="0" applyFont="1" applyFill="1" applyBorder="1" applyAlignment="1" applyProtection="1">
      <alignment horizontal="center" vertical="center"/>
      <protection/>
    </xf>
    <xf numFmtId="196" fontId="14" fillId="27" borderId="76" xfId="40" applyNumberFormat="1" applyFont="1" applyBorder="1" applyAlignment="1" applyProtection="1">
      <alignment horizontal="center" vertical="center"/>
      <protection/>
    </xf>
    <xf numFmtId="196" fontId="14" fillId="27" borderId="77" xfId="40" applyNumberFormat="1" applyFont="1" applyBorder="1" applyAlignment="1" applyProtection="1">
      <alignment horizontal="center" vertical="center"/>
      <protection/>
    </xf>
    <xf numFmtId="0" fontId="22" fillId="0" borderId="0" xfId="0" applyFont="1" applyFill="1" applyBorder="1" applyAlignment="1">
      <alignment horizontal="center"/>
    </xf>
    <xf numFmtId="0" fontId="28" fillId="35" borderId="32" xfId="40" applyFont="1" applyFill="1" applyBorder="1" applyAlignment="1" applyProtection="1">
      <alignment horizontal="center" vertical="center" wrapText="1"/>
      <protection/>
    </xf>
    <xf numFmtId="0" fontId="28" fillId="35" borderId="69" xfId="40" applyFont="1" applyFill="1" applyBorder="1" applyAlignment="1" applyProtection="1">
      <alignment horizontal="center" vertical="center" wrapText="1"/>
      <protection/>
    </xf>
    <xf numFmtId="0" fontId="14" fillId="35" borderId="44" xfId="40" applyFont="1" applyFill="1" applyBorder="1" applyAlignment="1" applyProtection="1">
      <alignment horizontal="left" vertical="center"/>
      <protection/>
    </xf>
    <xf numFmtId="0" fontId="14" fillId="35" borderId="28" xfId="40" applyFont="1" applyFill="1" applyBorder="1" applyAlignment="1" applyProtection="1">
      <alignment horizontal="left" vertical="center"/>
      <protection/>
    </xf>
    <xf numFmtId="0" fontId="22" fillId="35" borderId="16" xfId="0" applyFont="1" applyFill="1" applyBorder="1" applyAlignment="1" applyProtection="1">
      <alignment horizontal="center"/>
      <protection/>
    </xf>
    <xf numFmtId="0" fontId="22" fillId="35" borderId="18" xfId="0" applyFont="1" applyFill="1" applyBorder="1" applyAlignment="1" applyProtection="1">
      <alignment horizontal="center"/>
      <protection/>
    </xf>
    <xf numFmtId="0" fontId="22" fillId="35" borderId="57" xfId="0" applyFont="1" applyFill="1" applyBorder="1" applyAlignment="1" applyProtection="1">
      <alignment horizontal="center"/>
      <protection/>
    </xf>
    <xf numFmtId="0" fontId="22" fillId="35" borderId="55" xfId="0" applyFont="1" applyFill="1" applyBorder="1" applyAlignment="1" applyProtection="1">
      <alignment horizontal="center"/>
      <protection/>
    </xf>
    <xf numFmtId="0" fontId="28" fillId="35" borderId="78" xfId="40" applyFont="1" applyFill="1" applyBorder="1" applyAlignment="1" applyProtection="1">
      <alignment horizontal="center" vertical="top" wrapText="1"/>
      <protection/>
    </xf>
    <xf numFmtId="0" fontId="28" fillId="35" borderId="69" xfId="40" applyFont="1" applyFill="1" applyBorder="1" applyAlignment="1" applyProtection="1">
      <alignment horizontal="center" vertical="top" wrapText="1"/>
      <protection/>
    </xf>
    <xf numFmtId="179" fontId="4" fillId="35" borderId="79" xfId="44" applyNumberFormat="1" applyFont="1" applyFill="1" applyBorder="1" applyAlignment="1" applyProtection="1">
      <alignment horizontal="center" vertical="top"/>
      <protection/>
    </xf>
    <xf numFmtId="179" fontId="4" fillId="35" borderId="68" xfId="44" applyNumberFormat="1" applyFont="1" applyFill="1" applyBorder="1" applyAlignment="1" applyProtection="1">
      <alignment horizontal="center" vertical="top"/>
      <protection/>
    </xf>
    <xf numFmtId="0" fontId="4" fillId="28" borderId="2" xfId="44" applyFont="1" applyAlignment="1" applyProtection="1">
      <alignment horizontal="center" vertical="top"/>
      <protection locked="0"/>
    </xf>
    <xf numFmtId="0" fontId="5" fillId="0" borderId="0" xfId="0" applyFont="1" applyFill="1" applyBorder="1" applyAlignment="1" applyProtection="1">
      <alignment horizontal="center" vertical="center" wrapText="1"/>
      <protection/>
    </xf>
    <xf numFmtId="190" fontId="5" fillId="35" borderId="13" xfId="0" applyNumberFormat="1" applyFont="1" applyFill="1" applyBorder="1" applyAlignment="1" applyProtection="1">
      <alignment horizontal="center" vertical="center" wrapText="1"/>
      <protection/>
    </xf>
    <xf numFmtId="190" fontId="5" fillId="35" borderId="47" xfId="0" applyNumberFormat="1" applyFont="1" applyFill="1" applyBorder="1" applyAlignment="1" applyProtection="1">
      <alignment horizontal="center" vertical="center" wrapText="1"/>
      <protection/>
    </xf>
    <xf numFmtId="2" fontId="14" fillId="27" borderId="80" xfId="40" applyNumberFormat="1" applyFont="1" applyBorder="1" applyAlignment="1" applyProtection="1">
      <alignment horizontal="center" vertical="center"/>
      <protection/>
    </xf>
    <xf numFmtId="2" fontId="14" fillId="27" borderId="81" xfId="40" applyNumberFormat="1" applyFont="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180" fontId="12" fillId="35" borderId="39" xfId="40" applyNumberFormat="1" applyFont="1" applyFill="1" applyBorder="1" applyAlignment="1" applyProtection="1">
      <alignment horizontal="center" vertical="center"/>
      <protection/>
    </xf>
    <xf numFmtId="180" fontId="12" fillId="35" borderId="31" xfId="40" applyNumberFormat="1" applyFont="1" applyFill="1" applyBorder="1" applyAlignment="1" applyProtection="1">
      <alignment horizontal="center" vertical="center"/>
      <protection/>
    </xf>
    <xf numFmtId="180" fontId="12" fillId="35" borderId="36" xfId="40" applyNumberFormat="1" applyFont="1" applyFill="1" applyBorder="1" applyAlignment="1" applyProtection="1">
      <alignment horizontal="center" vertical="center"/>
      <protection/>
    </xf>
    <xf numFmtId="193" fontId="12" fillId="35" borderId="39" xfId="40" applyNumberFormat="1" applyFont="1" applyFill="1" applyBorder="1" applyAlignment="1" applyProtection="1">
      <alignment horizontal="center" vertical="center"/>
      <protection/>
    </xf>
    <xf numFmtId="193" fontId="12" fillId="35" borderId="31" xfId="40" applyNumberFormat="1" applyFont="1" applyFill="1" applyBorder="1" applyAlignment="1" applyProtection="1">
      <alignment horizontal="center" vertical="center"/>
      <protection/>
    </xf>
    <xf numFmtId="193" fontId="12" fillId="35" borderId="36" xfId="40" applyNumberFormat="1" applyFont="1" applyFill="1" applyBorder="1" applyAlignment="1" applyProtection="1">
      <alignment horizontal="center" vertical="center"/>
      <protection/>
    </xf>
    <xf numFmtId="0" fontId="3" fillId="35" borderId="26" xfId="0" applyFont="1" applyFill="1" applyBorder="1" applyAlignment="1" applyProtection="1">
      <alignment horizontal="center" vertical="center"/>
      <protection/>
    </xf>
    <xf numFmtId="0" fontId="3" fillId="35" borderId="30" xfId="0" applyFont="1" applyFill="1" applyBorder="1" applyAlignment="1" applyProtection="1">
      <alignment horizontal="center" vertical="center"/>
      <protection/>
    </xf>
    <xf numFmtId="0" fontId="22" fillId="38" borderId="13" xfId="0" applyFont="1" applyFill="1" applyBorder="1" applyAlignment="1" applyProtection="1">
      <alignment horizontal="center" vertical="center" wrapText="1"/>
      <protection/>
    </xf>
    <xf numFmtId="0" fontId="22" fillId="38" borderId="47" xfId="0" applyFont="1" applyFill="1" applyBorder="1" applyAlignment="1" applyProtection="1">
      <alignment horizontal="center" vertical="center" wrapText="1"/>
      <protection/>
    </xf>
    <xf numFmtId="0" fontId="3" fillId="35" borderId="10" xfId="0" applyFont="1" applyFill="1" applyBorder="1" applyAlignment="1" applyProtection="1">
      <alignment horizontal="left" vertical="center"/>
      <protection/>
    </xf>
    <xf numFmtId="0" fontId="3" fillId="35" borderId="11" xfId="0" applyFont="1" applyFill="1" applyBorder="1" applyAlignment="1" applyProtection="1">
      <alignment horizontal="left" vertical="center"/>
      <protection/>
    </xf>
    <xf numFmtId="179" fontId="4" fillId="35" borderId="82" xfId="44" applyNumberFormat="1" applyFont="1" applyFill="1" applyBorder="1" applyAlignment="1" applyProtection="1">
      <alignment horizontal="center" vertical="top"/>
      <protection/>
    </xf>
    <xf numFmtId="179" fontId="4" fillId="35" borderId="83" xfId="44" applyNumberFormat="1" applyFont="1" applyFill="1" applyBorder="1" applyAlignment="1" applyProtection="1">
      <alignment horizontal="center" vertical="top"/>
      <protection/>
    </xf>
    <xf numFmtId="0" fontId="14" fillId="35" borderId="26" xfId="40" applyFont="1" applyFill="1" applyBorder="1" applyAlignment="1" applyProtection="1">
      <alignment horizontal="left" vertical="center"/>
      <protection/>
    </xf>
    <xf numFmtId="0" fontId="14" fillId="35" borderId="30" xfId="40" applyFont="1" applyFill="1" applyBorder="1" applyAlignment="1" applyProtection="1">
      <alignment horizontal="left" vertical="center"/>
      <protection/>
    </xf>
    <xf numFmtId="0" fontId="14" fillId="35" borderId="31" xfId="40" applyFont="1" applyFill="1" applyBorder="1" applyAlignment="1" applyProtection="1">
      <alignment horizontal="left" vertical="center"/>
      <protection/>
    </xf>
    <xf numFmtId="179" fontId="4" fillId="35" borderId="84" xfId="44" applyNumberFormat="1" applyFont="1" applyFill="1" applyBorder="1" applyAlignment="1" applyProtection="1">
      <alignment horizontal="center" vertical="top"/>
      <protection/>
    </xf>
    <xf numFmtId="179" fontId="4" fillId="35" borderId="63" xfId="44" applyNumberFormat="1" applyFont="1" applyFill="1" applyBorder="1" applyAlignment="1" applyProtection="1">
      <alignment horizontal="center" vertical="top"/>
      <protection/>
    </xf>
    <xf numFmtId="179" fontId="5" fillId="35" borderId="25" xfId="0" applyNumberFormat="1" applyFont="1" applyFill="1" applyBorder="1" applyAlignment="1" applyProtection="1">
      <alignment horizontal="center" vertical="top"/>
      <protection/>
    </xf>
    <xf numFmtId="179" fontId="5" fillId="35" borderId="42" xfId="0" applyNumberFormat="1" applyFont="1" applyFill="1" applyBorder="1" applyAlignment="1" applyProtection="1">
      <alignment horizontal="center" vertical="top"/>
      <protection/>
    </xf>
    <xf numFmtId="179" fontId="5" fillId="35" borderId="25" xfId="0" applyNumberFormat="1" applyFont="1" applyFill="1" applyBorder="1" applyAlignment="1" applyProtection="1">
      <alignment horizontal="center"/>
      <protection locked="0"/>
    </xf>
    <xf numFmtId="0" fontId="5" fillId="35" borderId="69" xfId="0" applyFont="1" applyFill="1" applyBorder="1" applyAlignment="1" applyProtection="1">
      <alignment horizontal="center"/>
      <protection locked="0"/>
    </xf>
    <xf numFmtId="0" fontId="0" fillId="0" borderId="0" xfId="0" applyFont="1" applyAlignment="1">
      <alignment horizontal="left"/>
    </xf>
    <xf numFmtId="0" fontId="0" fillId="0" borderId="0" xfId="0" applyAlignment="1">
      <alignment horizontal="left"/>
    </xf>
    <xf numFmtId="0" fontId="0" fillId="0" borderId="0" xfId="0" applyFont="1" applyAlignment="1">
      <alignment horizontal="left" vertical="top" wrapText="1"/>
    </xf>
    <xf numFmtId="0" fontId="0" fillId="0" borderId="0" xfId="0" applyAlignment="1">
      <alignment horizontal="left" vertical="top" wrapText="1"/>
    </xf>
    <xf numFmtId="0" fontId="3" fillId="0" borderId="0" xfId="0" applyNumberFormat="1" applyFont="1" applyFill="1" applyBorder="1" applyAlignment="1" applyProtection="1">
      <alignment horizontal="center"/>
      <protection hidden="1" locked="0"/>
    </xf>
    <xf numFmtId="199" fontId="5" fillId="35" borderId="13" xfId="0" applyNumberFormat="1" applyFont="1" applyFill="1" applyBorder="1" applyAlignment="1" applyProtection="1">
      <alignment horizontal="center" vertical="center"/>
      <protection/>
    </xf>
    <xf numFmtId="199" fontId="5" fillId="35" borderId="47" xfId="0" applyNumberFormat="1"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wrapText="1"/>
      <protection/>
    </xf>
    <xf numFmtId="0" fontId="5" fillId="35" borderId="60" xfId="0" applyFont="1" applyFill="1" applyBorder="1" applyAlignment="1" applyProtection="1">
      <alignment horizontal="center" vertical="center" wrapText="1"/>
      <protection/>
    </xf>
    <xf numFmtId="0" fontId="2" fillId="35" borderId="33" xfId="0" applyFont="1" applyFill="1" applyBorder="1" applyAlignment="1" applyProtection="1">
      <alignment horizontal="center" vertical="center"/>
      <protection/>
    </xf>
    <xf numFmtId="0" fontId="2" fillId="35" borderId="25" xfId="0" applyFont="1" applyFill="1" applyBorder="1" applyAlignment="1" applyProtection="1">
      <alignment horizontal="center" vertical="center"/>
      <protection/>
    </xf>
    <xf numFmtId="0" fontId="2" fillId="35" borderId="42" xfId="0" applyFont="1" applyFill="1" applyBorder="1" applyAlignment="1" applyProtection="1">
      <alignment horizontal="center" vertical="center"/>
      <protection/>
    </xf>
    <xf numFmtId="0" fontId="3" fillId="35" borderId="71" xfId="0" applyFont="1" applyFill="1" applyBorder="1" applyAlignment="1" applyProtection="1">
      <alignment horizontal="center" vertical="center"/>
      <protection/>
    </xf>
    <xf numFmtId="0" fontId="3" fillId="35" borderId="72" xfId="0" applyFont="1" applyFill="1" applyBorder="1" applyAlignment="1" applyProtection="1">
      <alignment horizontal="center" vertical="center"/>
      <protection/>
    </xf>
    <xf numFmtId="196" fontId="14" fillId="27" borderId="85" xfId="40" applyNumberFormat="1" applyFont="1" applyBorder="1" applyAlignment="1" applyProtection="1">
      <alignment horizontal="center" vertical="center"/>
      <protection/>
    </xf>
    <xf numFmtId="196" fontId="14" fillId="27" borderId="86" xfId="40" applyNumberFormat="1" applyFont="1" applyBorder="1" applyAlignment="1" applyProtection="1">
      <alignment horizontal="center" vertical="center"/>
      <protection/>
    </xf>
    <xf numFmtId="0" fontId="0" fillId="0" borderId="0" xfId="0" applyFont="1" applyAlignment="1">
      <alignment horizontal="left" wrapText="1"/>
    </xf>
    <xf numFmtId="0" fontId="2" fillId="0" borderId="0" xfId="0" applyFont="1" applyAlignment="1">
      <alignment horizontal="center"/>
    </xf>
    <xf numFmtId="0" fontId="0" fillId="0" borderId="0" xfId="0" applyAlignment="1">
      <alignment vertical="top" wrapText="1"/>
    </xf>
    <xf numFmtId="0" fontId="2" fillId="37" borderId="33" xfId="0" applyFont="1" applyFill="1" applyBorder="1" applyAlignment="1" applyProtection="1">
      <alignment horizontal="center" wrapText="1"/>
      <protection/>
    </xf>
    <xf numFmtId="0" fontId="2" fillId="37" borderId="25" xfId="0" applyFont="1" applyFill="1" applyBorder="1" applyAlignment="1" applyProtection="1">
      <alignment horizontal="center" wrapText="1"/>
      <protection/>
    </xf>
    <xf numFmtId="0" fontId="2" fillId="37" borderId="42" xfId="0" applyFont="1" applyFill="1" applyBorder="1" applyAlignment="1" applyProtection="1">
      <alignment horizontal="center" wrapText="1"/>
      <protection/>
    </xf>
    <xf numFmtId="183" fontId="0" fillId="0" borderId="0" xfId="0" applyNumberFormat="1" applyAlignment="1">
      <alignment horizontal="center"/>
    </xf>
    <xf numFmtId="0" fontId="0" fillId="0" borderId="87"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88" xfId="0" applyFill="1" applyBorder="1" applyAlignment="1" applyProtection="1">
      <alignment horizontal="center"/>
      <protection locked="0"/>
    </xf>
    <xf numFmtId="0" fontId="0" fillId="0" borderId="54"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center"/>
      <protection locked="0"/>
    </xf>
    <xf numFmtId="190" fontId="4" fillId="39" borderId="13" xfId="0" applyNumberFormat="1" applyFont="1" applyFill="1" applyBorder="1" applyAlignment="1" applyProtection="1">
      <alignment horizontal="center" vertical="center"/>
      <protection locked="0"/>
    </xf>
    <xf numFmtId="190" fontId="4" fillId="39" borderId="47" xfId="0" applyNumberFormat="1" applyFont="1" applyFill="1" applyBorder="1" applyAlignment="1" applyProtection="1">
      <alignment horizontal="center" vertical="center"/>
      <protection locked="0"/>
    </xf>
    <xf numFmtId="197" fontId="4" fillId="28" borderId="11" xfId="44" applyNumberFormat="1" applyFont="1" applyBorder="1" applyAlignment="1" applyProtection="1">
      <alignment horizontal="center" vertical="center"/>
      <protection locked="0"/>
    </xf>
    <xf numFmtId="197" fontId="4" fillId="28" borderId="60" xfId="44" applyNumberFormat="1" applyFont="1" applyBorder="1" applyAlignment="1" applyProtection="1">
      <alignment horizontal="center" vertical="center"/>
      <protection locked="0"/>
    </xf>
    <xf numFmtId="0" fontId="4" fillId="39" borderId="13" xfId="0" applyFont="1" applyFill="1" applyBorder="1" applyAlignment="1" applyProtection="1">
      <alignment horizontal="center" vertical="center"/>
      <protection locked="0"/>
    </xf>
    <xf numFmtId="0" fontId="4" fillId="39" borderId="47" xfId="0" applyFont="1" applyFill="1" applyBorder="1" applyAlignment="1" applyProtection="1">
      <alignment horizontal="center" vertical="center"/>
      <protection locked="0"/>
    </xf>
    <xf numFmtId="0" fontId="5" fillId="35" borderId="33" xfId="0" applyFont="1" applyFill="1" applyBorder="1" applyAlignment="1" applyProtection="1">
      <alignment horizontal="center"/>
      <protection locked="0"/>
    </xf>
    <xf numFmtId="0" fontId="5" fillId="35" borderId="25" xfId="0" applyFont="1" applyFill="1" applyBorder="1" applyAlignment="1" applyProtection="1">
      <alignment horizontal="center"/>
      <protection locked="0"/>
    </xf>
    <xf numFmtId="0" fontId="0" fillId="35" borderId="10" xfId="0" applyFont="1" applyFill="1" applyBorder="1" applyAlignment="1" applyProtection="1">
      <alignment horizontal="left"/>
      <protection/>
    </xf>
    <xf numFmtId="0" fontId="0" fillId="35" borderId="11" xfId="0" applyFont="1" applyFill="1" applyBorder="1" applyAlignment="1" applyProtection="1">
      <alignment horizontal="left"/>
      <protection/>
    </xf>
    <xf numFmtId="49" fontId="0" fillId="35" borderId="11" xfId="0" applyNumberFormat="1" applyFont="1" applyFill="1" applyBorder="1" applyAlignment="1" applyProtection="1">
      <alignment horizontal="left"/>
      <protection/>
    </xf>
    <xf numFmtId="49" fontId="0" fillId="35" borderId="60" xfId="0" applyNumberFormat="1" applyFont="1" applyFill="1" applyBorder="1" applyAlignment="1" applyProtection="1">
      <alignment horizontal="left"/>
      <protection/>
    </xf>
    <xf numFmtId="0" fontId="0" fillId="35" borderId="12" xfId="0" applyFont="1" applyFill="1" applyBorder="1" applyAlignment="1" applyProtection="1">
      <alignment horizontal="left"/>
      <protection/>
    </xf>
    <xf numFmtId="0" fontId="0" fillId="35" borderId="13" xfId="0" applyFont="1" applyFill="1" applyBorder="1" applyAlignment="1" applyProtection="1">
      <alignment horizontal="left"/>
      <protection/>
    </xf>
    <xf numFmtId="49" fontId="0" fillId="35" borderId="13" xfId="0" applyNumberFormat="1" applyFont="1" applyFill="1" applyBorder="1" applyAlignment="1" applyProtection="1">
      <alignment horizontal="left"/>
      <protection/>
    </xf>
    <xf numFmtId="49" fontId="0" fillId="35" borderId="47" xfId="0" applyNumberFormat="1" applyFont="1" applyFill="1" applyBorder="1" applyAlignment="1" applyProtection="1">
      <alignment horizontal="left"/>
      <protection/>
    </xf>
    <xf numFmtId="0" fontId="0" fillId="35" borderId="14" xfId="0" applyFont="1" applyFill="1" applyBorder="1" applyAlignment="1" applyProtection="1">
      <alignment horizontal="left"/>
      <protection/>
    </xf>
    <xf numFmtId="0" fontId="0" fillId="35" borderId="15" xfId="0" applyFont="1" applyFill="1" applyBorder="1" applyAlignment="1" applyProtection="1">
      <alignment horizontal="left"/>
      <protection/>
    </xf>
    <xf numFmtId="0" fontId="5" fillId="37" borderId="33" xfId="0" applyFont="1" applyFill="1" applyBorder="1" applyAlignment="1" applyProtection="1">
      <alignment horizontal="center" vertical="center"/>
      <protection/>
    </xf>
    <xf numFmtId="0" fontId="5" fillId="37" borderId="25" xfId="0" applyFont="1" applyFill="1" applyBorder="1" applyAlignment="1" applyProtection="1">
      <alignment horizontal="center" vertical="center"/>
      <protection/>
    </xf>
    <xf numFmtId="0" fontId="5" fillId="37" borderId="42" xfId="0" applyFont="1" applyFill="1" applyBorder="1" applyAlignment="1" applyProtection="1">
      <alignment horizontal="center" vertical="center"/>
      <protection/>
    </xf>
    <xf numFmtId="0" fontId="0" fillId="40" borderId="20" xfId="0" applyFill="1" applyBorder="1" applyAlignment="1" applyProtection="1">
      <alignment horizontal="center"/>
      <protection locked="0"/>
    </xf>
    <xf numFmtId="0" fontId="0" fillId="40" borderId="0" xfId="0" applyFill="1" applyBorder="1" applyAlignment="1" applyProtection="1">
      <alignment horizontal="center"/>
      <protection locked="0"/>
    </xf>
    <xf numFmtId="0" fontId="0" fillId="40" borderId="19" xfId="0" applyFill="1" applyBorder="1" applyAlignment="1" applyProtection="1">
      <alignment horizontal="center"/>
      <protection locked="0"/>
    </xf>
    <xf numFmtId="49" fontId="0" fillId="35" borderId="15" xfId="0" applyNumberFormat="1" applyFont="1" applyFill="1" applyBorder="1" applyAlignment="1" applyProtection="1">
      <alignment horizontal="left"/>
      <protection/>
    </xf>
    <xf numFmtId="49" fontId="0" fillId="35" borderId="50" xfId="0" applyNumberFormat="1" applyFont="1" applyFill="1" applyBorder="1" applyAlignment="1" applyProtection="1">
      <alignment horizontal="left"/>
      <protection/>
    </xf>
    <xf numFmtId="0" fontId="28" fillId="35" borderId="42" xfId="40" applyFont="1" applyFill="1" applyBorder="1" applyAlignment="1" applyProtection="1">
      <alignment horizontal="center" vertical="center" wrapText="1"/>
      <protection/>
    </xf>
    <xf numFmtId="0" fontId="5" fillId="35" borderId="33" xfId="0" applyFont="1" applyFill="1" applyBorder="1" applyAlignment="1" applyProtection="1">
      <alignment horizontal="center" vertical="top"/>
      <protection/>
    </xf>
    <xf numFmtId="0" fontId="5" fillId="35" borderId="25" xfId="0" applyFont="1" applyFill="1" applyBorder="1" applyAlignment="1" applyProtection="1">
      <alignment horizontal="center" vertical="top"/>
      <protection/>
    </xf>
    <xf numFmtId="0" fontId="5" fillId="35" borderId="42" xfId="0" applyFont="1" applyFill="1" applyBorder="1" applyAlignment="1" applyProtection="1">
      <alignment horizontal="center" vertical="top"/>
      <protection/>
    </xf>
    <xf numFmtId="0" fontId="5" fillId="0" borderId="21" xfId="0" applyFont="1" applyFill="1" applyBorder="1" applyAlignment="1" applyProtection="1">
      <alignment horizontal="center" vertical="top"/>
      <protection/>
    </xf>
    <xf numFmtId="197" fontId="4" fillId="28" borderId="13" xfId="44" applyNumberFormat="1" applyFont="1" applyBorder="1" applyAlignment="1" applyProtection="1">
      <alignment horizontal="center" vertical="center"/>
      <protection locked="0"/>
    </xf>
    <xf numFmtId="197" fontId="4" fillId="28" borderId="47" xfId="44" applyNumberFormat="1" applyFont="1" applyBorder="1" applyAlignment="1" applyProtection="1">
      <alignment horizontal="center" vertical="center"/>
      <protection locked="0"/>
    </xf>
    <xf numFmtId="216" fontId="4" fillId="39" borderId="13" xfId="0" applyNumberFormat="1" applyFont="1" applyFill="1" applyBorder="1" applyAlignment="1" applyProtection="1">
      <alignment horizontal="center" vertical="center"/>
      <protection locked="0"/>
    </xf>
    <xf numFmtId="216" fontId="4" fillId="39" borderId="47" xfId="0" applyNumberFormat="1" applyFont="1" applyFill="1" applyBorder="1" applyAlignment="1" applyProtection="1">
      <alignment horizontal="center" vertical="center"/>
      <protection locked="0"/>
    </xf>
    <xf numFmtId="0" fontId="0" fillId="28" borderId="12" xfId="44" applyNumberFormat="1" applyFont="1" applyBorder="1" applyAlignment="1" applyProtection="1">
      <alignment horizontal="center"/>
      <protection hidden="1" locked="0"/>
    </xf>
    <xf numFmtId="0" fontId="0" fillId="28" borderId="13" xfId="44" applyNumberFormat="1" applyFont="1" applyBorder="1" applyAlignment="1" applyProtection="1">
      <alignment horizontal="center"/>
      <protection hidden="1" locked="0"/>
    </xf>
    <xf numFmtId="0" fontId="0" fillId="28" borderId="47" xfId="44" applyNumberFormat="1" applyFont="1" applyBorder="1" applyAlignment="1" applyProtection="1">
      <alignment horizontal="center"/>
      <protection hidden="1" locked="0"/>
    </xf>
    <xf numFmtId="190" fontId="4" fillId="39" borderId="39" xfId="0" applyNumberFormat="1" applyFont="1" applyFill="1" applyBorder="1" applyAlignment="1" applyProtection="1">
      <alignment horizontal="center" vertical="center"/>
      <protection locked="0"/>
    </xf>
    <xf numFmtId="190" fontId="4" fillId="39" borderId="36" xfId="0" applyNumberFormat="1" applyFont="1" applyFill="1" applyBorder="1" applyAlignment="1" applyProtection="1">
      <alignment horizontal="center" vertical="center"/>
      <protection locked="0"/>
    </xf>
    <xf numFmtId="0" fontId="22" fillId="38" borderId="12" xfId="0" applyFont="1" applyFill="1" applyBorder="1" applyAlignment="1" applyProtection="1">
      <alignment horizontal="center" vertical="center" wrapText="1"/>
      <protection/>
    </xf>
    <xf numFmtId="0" fontId="22" fillId="35" borderId="26" xfId="0" applyFont="1" applyFill="1" applyBorder="1" applyAlignment="1" applyProtection="1">
      <alignment horizontal="center" vertical="center" wrapText="1"/>
      <protection/>
    </xf>
    <xf numFmtId="0" fontId="22" fillId="35" borderId="30" xfId="0" applyFont="1" applyFill="1" applyBorder="1" applyAlignment="1" applyProtection="1">
      <alignment horizontal="center" vertical="center" wrapText="1"/>
      <protection/>
    </xf>
    <xf numFmtId="0" fontId="22" fillId="35" borderId="26" xfId="0" applyFont="1" applyFill="1" applyBorder="1" applyAlignment="1" applyProtection="1">
      <alignment horizontal="center"/>
      <protection/>
    </xf>
    <xf numFmtId="0" fontId="22" fillId="35" borderId="30" xfId="0" applyFont="1" applyFill="1" applyBorder="1" applyAlignment="1" applyProtection="1">
      <alignment horizontal="center"/>
      <protection/>
    </xf>
    <xf numFmtId="178" fontId="4" fillId="28" borderId="13" xfId="44" applyNumberFormat="1" applyFont="1" applyBorder="1" applyAlignment="1" applyProtection="1">
      <alignment horizontal="center" vertical="center"/>
      <protection locked="0"/>
    </xf>
    <xf numFmtId="178" fontId="4" fillId="28" borderId="47" xfId="44" applyNumberFormat="1" applyFont="1" applyBorder="1" applyAlignment="1" applyProtection="1">
      <alignment horizontal="center" vertical="center"/>
      <protection locked="0"/>
    </xf>
    <xf numFmtId="0" fontId="4" fillId="0" borderId="3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42" xfId="0" applyFont="1" applyFill="1" applyBorder="1" applyAlignment="1">
      <alignment horizontal="center" vertical="center" wrapText="1"/>
    </xf>
    <xf numFmtId="179" fontId="13" fillId="28" borderId="15" xfId="44" applyNumberFormat="1" applyFont="1" applyBorder="1" applyAlignment="1" applyProtection="1">
      <alignment horizontal="center" vertical="center"/>
      <protection locked="0"/>
    </xf>
    <xf numFmtId="179" fontId="13" fillId="28" borderId="50" xfId="44" applyNumberFormat="1" applyFont="1" applyBorder="1" applyAlignment="1" applyProtection="1">
      <alignment horizontal="center" vertical="center"/>
      <protection locked="0"/>
    </xf>
    <xf numFmtId="0" fontId="14" fillId="35" borderId="14" xfId="40" applyFont="1" applyFill="1" applyBorder="1" applyAlignment="1" applyProtection="1">
      <alignment horizontal="left"/>
      <protection/>
    </xf>
    <xf numFmtId="0" fontId="14" fillId="35" borderId="15" xfId="40" applyFont="1" applyFill="1" applyBorder="1" applyAlignment="1" applyProtection="1">
      <alignment horizontal="left"/>
      <protection/>
    </xf>
    <xf numFmtId="0" fontId="0" fillId="0" borderId="30" xfId="0" applyBorder="1" applyAlignment="1">
      <alignment horizontal="left" vertical="center" wrapText="1"/>
    </xf>
    <xf numFmtId="0" fontId="0" fillId="0" borderId="31" xfId="0" applyBorder="1" applyAlignment="1">
      <alignment horizontal="left" vertical="center" wrapText="1"/>
    </xf>
    <xf numFmtId="0" fontId="13" fillId="35" borderId="40" xfId="40" applyFont="1" applyFill="1" applyBorder="1" applyAlignment="1" applyProtection="1">
      <alignment horizontal="left" vertical="center" wrapText="1"/>
      <protection/>
    </xf>
    <xf numFmtId="0" fontId="13" fillId="35" borderId="41" xfId="40" applyFont="1" applyFill="1" applyBorder="1" applyAlignment="1" applyProtection="1">
      <alignment horizontal="left" vertical="center" wrapText="1"/>
      <protection/>
    </xf>
    <xf numFmtId="0" fontId="13" fillId="35" borderId="31" xfId="40" applyFont="1" applyFill="1" applyBorder="1" applyAlignment="1" applyProtection="1">
      <alignment horizontal="left" vertical="center" wrapText="1"/>
      <protection/>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Berechnung 2" xfId="41"/>
    <cellStyle name="Followed Hyperlink" xfId="42"/>
    <cellStyle name="Comma [0]" xfId="43"/>
    <cellStyle name="Eingabe" xfId="44"/>
    <cellStyle name="Eingabe 2" xfId="45"/>
    <cellStyle name="Ergebnis" xfId="46"/>
    <cellStyle name="Erklärender Text" xfId="47"/>
    <cellStyle name="Gut" xfId="48"/>
    <cellStyle name="Comma" xfId="49"/>
    <cellStyle name="Hyperlink" xfId="50"/>
    <cellStyle name="Neutral" xfId="51"/>
    <cellStyle name="Notiz" xfId="52"/>
    <cellStyle name="Notiz 2" xfId="53"/>
    <cellStyle name="Percent" xfId="54"/>
    <cellStyle name="Schlecht" xfId="55"/>
    <cellStyle name="Standard 2"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4">
    <dxf>
      <fill>
        <patternFill>
          <bgColor indexed="10"/>
        </patternFill>
      </fill>
    </dxf>
    <dxf>
      <font>
        <color rgb="FF006100"/>
      </font>
      <fill>
        <patternFill>
          <bgColor rgb="FFC6EFCE"/>
        </patternFill>
      </fill>
    </dxf>
    <dxf>
      <font>
        <color rgb="FF9C0006"/>
      </font>
      <fill>
        <patternFill>
          <bgColor rgb="FFFFC7CE"/>
        </patternFill>
      </fill>
    </dxf>
    <dxf>
      <font>
        <color rgb="FFFF0000"/>
      </font>
      <fill>
        <patternFill>
          <bgColor rgb="FFFF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Maßgebliche Regenkurve und Sickerlinien</a:t>
            </a:r>
          </a:p>
        </c:rich>
      </c:tx>
      <c:layout>
        <c:manualLayout>
          <c:xMode val="factor"/>
          <c:yMode val="factor"/>
          <c:x val="0.01975"/>
          <c:y val="0.01625"/>
        </c:manualLayout>
      </c:layout>
      <c:spPr>
        <a:noFill/>
        <a:ln>
          <a:noFill/>
        </a:ln>
      </c:spPr>
    </c:title>
    <c:plotArea>
      <c:layout>
        <c:manualLayout>
          <c:xMode val="edge"/>
          <c:yMode val="edge"/>
          <c:x val="0.0365"/>
          <c:y val="0.149"/>
          <c:w val="0.94275"/>
          <c:h val="0.717"/>
        </c:manualLayout>
      </c:layout>
      <c:scatterChart>
        <c:scatterStyle val="lineMarker"/>
        <c:varyColors val="0"/>
        <c:ser>
          <c:idx val="0"/>
          <c:order val="0"/>
          <c:tx>
            <c:v>Regen A</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Sickerschacht!$Q$35:$Q$56</c:f>
              <c:numCache/>
            </c:numRef>
          </c:xVal>
          <c:yVal>
            <c:numRef>
              <c:f>Sickerschacht!$C$35:$C$56</c:f>
              <c:numCache/>
            </c:numRef>
          </c:yVal>
          <c:smooth val="0"/>
        </c:ser>
        <c:ser>
          <c:idx val="1"/>
          <c:order val="1"/>
          <c:tx>
            <c:v>Sickerlinie kf1</c:v>
          </c:tx>
          <c:spPr>
            <a:ln w="25400">
              <a:solidFill>
                <a:srgbClr val="FF66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Sickerschacht!$Q$35:$Q$56</c:f>
              <c:numCache/>
            </c:numRef>
          </c:xVal>
          <c:yVal>
            <c:numRef>
              <c:f>Sickerschacht!$R$35:$R$56</c:f>
              <c:numCache/>
            </c:numRef>
          </c:yVal>
          <c:smooth val="0"/>
        </c:ser>
        <c:ser>
          <c:idx val="6"/>
          <c:order val="2"/>
          <c:tx>
            <c:v>Sickerlinie kf2</c:v>
          </c:tx>
          <c:spPr>
            <a:ln w="25400">
              <a:solidFill>
                <a:srgbClr val="00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Sickerschacht!$Q$35:$Q$56</c:f>
              <c:numCache/>
            </c:numRef>
          </c:xVal>
          <c:yVal>
            <c:numRef>
              <c:f>Sickerschacht!$S$35:$S$56</c:f>
              <c:numCache/>
            </c:numRef>
          </c:yVal>
          <c:smooth val="0"/>
        </c:ser>
        <c:axId val="19429473"/>
        <c:axId val="40647530"/>
      </c:scatterChart>
      <c:valAx>
        <c:axId val="19429473"/>
        <c:scaling>
          <c:orientation val="minMax"/>
        </c:scaling>
        <c:axPos val="b"/>
        <c:title>
          <c:tx>
            <c:rich>
              <a:bodyPr vert="horz" rot="0" anchor="ctr"/>
              <a:lstStyle/>
              <a:p>
                <a:pPr algn="ctr">
                  <a:defRPr/>
                </a:pPr>
                <a:r>
                  <a:rPr lang="en-US" cap="none" sz="1000" b="1" i="0" u="none" baseline="0">
                    <a:solidFill>
                      <a:srgbClr val="000000"/>
                    </a:solidFill>
                  </a:rPr>
                  <a:t>Regendauer [min]</a:t>
                </a:r>
              </a:p>
            </c:rich>
          </c:tx>
          <c:layout>
            <c:manualLayout>
              <c:xMode val="factor"/>
              <c:yMode val="factor"/>
              <c:x val="-0.0235"/>
              <c:y val="0.0015"/>
            </c:manualLayout>
          </c:layout>
          <c:overlay val="0"/>
          <c:spPr>
            <a:noFill/>
            <a:ln>
              <a:noFill/>
            </a:ln>
          </c:spPr>
        </c:title>
        <c:delete val="0"/>
        <c:numFmt formatCode="General" sourceLinked="1"/>
        <c:majorTickMark val="none"/>
        <c:minorTickMark val="none"/>
        <c:tickLblPos val="nextTo"/>
        <c:spPr>
          <a:ln w="3175">
            <a:solidFill>
              <a:srgbClr val="808080"/>
            </a:solidFill>
          </a:ln>
        </c:spPr>
        <c:txPr>
          <a:bodyPr vert="horz" rot="-5400000"/>
          <a:lstStyle/>
          <a:p>
            <a:pPr>
              <a:defRPr lang="en-US" cap="none" sz="900" b="0" i="0" u="none" baseline="0">
                <a:solidFill>
                  <a:srgbClr val="000000"/>
                </a:solidFill>
                <a:latin typeface="Arial"/>
                <a:ea typeface="Arial"/>
                <a:cs typeface="Arial"/>
              </a:defRPr>
            </a:pPr>
          </a:p>
        </c:txPr>
        <c:crossAx val="40647530"/>
        <c:crosses val="autoZero"/>
        <c:crossBetween val="midCat"/>
        <c:dispUnits/>
        <c:majorUnit val="500"/>
        <c:minorUnit val="500"/>
      </c:valAx>
      <c:valAx>
        <c:axId val="40647530"/>
        <c:scaling>
          <c:orientation val="minMax"/>
          <c:max val="400"/>
          <c:min val="0"/>
        </c:scaling>
        <c:axPos val="l"/>
        <c:title>
          <c:tx>
            <c:rich>
              <a:bodyPr vert="horz" rot="-5400000" anchor="ctr"/>
              <a:lstStyle/>
              <a:p>
                <a:pPr algn="ctr">
                  <a:defRPr/>
                </a:pPr>
                <a:r>
                  <a:rPr lang="en-US" cap="none" sz="1000" b="1" i="0" u="none" baseline="0">
                    <a:solidFill>
                      <a:srgbClr val="000000"/>
                    </a:solidFill>
                  </a:rPr>
                  <a:t>Regenspnde [l/m²]</a:t>
                </a:r>
              </a:p>
            </c:rich>
          </c:tx>
          <c:layout>
            <c:manualLayout>
              <c:xMode val="factor"/>
              <c:yMode val="factor"/>
              <c:x val="-0.0115"/>
              <c:y val="0.00225"/>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19429473"/>
        <c:crosses val="autoZero"/>
        <c:crossBetween val="midCat"/>
        <c:dispUnits/>
        <c:majorUnit val="50"/>
        <c:minorUnit val="10"/>
      </c:valAx>
      <c:spPr>
        <a:solidFill>
          <a:srgbClr val="FFFFCC"/>
        </a:solidFill>
        <a:ln w="3175">
          <a:noFill/>
        </a:ln>
      </c:spPr>
    </c:plotArea>
    <c:legend>
      <c:legendPos val="r"/>
      <c:layout>
        <c:manualLayout>
          <c:xMode val="edge"/>
          <c:yMode val="edge"/>
          <c:x val="0.20575"/>
          <c:y val="0.938"/>
          <c:w val="0.6565"/>
          <c:h val="0.062"/>
        </c:manualLayout>
      </c:layout>
      <c:overlay val="0"/>
      <c:spPr>
        <a:solidFill>
          <a:srgbClr val="FFFFFF"/>
        </a:solidFill>
        <a:ln w="12700">
          <a:solidFill>
            <a:srgbClr val="969696"/>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2F2F2"/>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78</xdr:row>
      <xdr:rowOff>142875</xdr:rowOff>
    </xdr:from>
    <xdr:to>
      <xdr:col>0</xdr:col>
      <xdr:colOff>762000</xdr:colOff>
      <xdr:row>79</xdr:row>
      <xdr:rowOff>47625</xdr:rowOff>
    </xdr:to>
    <xdr:sp>
      <xdr:nvSpPr>
        <xdr:cNvPr id="1" name="Gleichschenkliges Dreieck 2"/>
        <xdr:cNvSpPr>
          <a:spLocks/>
        </xdr:cNvSpPr>
      </xdr:nvSpPr>
      <xdr:spPr>
        <a:xfrm rot="2765484">
          <a:off x="733425" y="20440650"/>
          <a:ext cx="28575" cy="66675"/>
        </a:xfrm>
        <a:prstGeom prst="triangle">
          <a:avLst/>
        </a:prstGeom>
        <a:solidFill>
          <a:srgbClr val="FF000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0</xdr:col>
      <xdr:colOff>28575</xdr:colOff>
      <xdr:row>49</xdr:row>
      <xdr:rowOff>47625</xdr:rowOff>
    </xdr:from>
    <xdr:to>
      <xdr:col>7</xdr:col>
      <xdr:colOff>714375</xdr:colOff>
      <xdr:row>72</xdr:row>
      <xdr:rowOff>114300</xdr:rowOff>
    </xdr:to>
    <xdr:pic>
      <xdr:nvPicPr>
        <xdr:cNvPr id="2" name="Picture 1063"/>
        <xdr:cNvPicPr preferRelativeResize="1">
          <a:picLocks noChangeAspect="1"/>
        </xdr:cNvPicPr>
      </xdr:nvPicPr>
      <xdr:blipFill>
        <a:blip r:embed="rId1"/>
        <a:stretch>
          <a:fillRect/>
        </a:stretch>
      </xdr:blipFill>
      <xdr:spPr>
        <a:xfrm>
          <a:off x="28575" y="15506700"/>
          <a:ext cx="5257800" cy="3790950"/>
        </a:xfrm>
        <a:prstGeom prst="rect">
          <a:avLst/>
        </a:prstGeom>
        <a:noFill/>
        <a:ln w="9525" cmpd="sng">
          <a:noFill/>
        </a:ln>
      </xdr:spPr>
    </xdr:pic>
    <xdr:clientData/>
  </xdr:twoCellAnchor>
  <xdr:twoCellAnchor editAs="oneCell">
    <xdr:from>
      <xdr:col>9</xdr:col>
      <xdr:colOff>742950</xdr:colOff>
      <xdr:row>0</xdr:row>
      <xdr:rowOff>19050</xdr:rowOff>
    </xdr:from>
    <xdr:to>
      <xdr:col>11</xdr:col>
      <xdr:colOff>723900</xdr:colOff>
      <xdr:row>1</xdr:row>
      <xdr:rowOff>352425</xdr:rowOff>
    </xdr:to>
    <xdr:pic>
      <xdr:nvPicPr>
        <xdr:cNvPr id="3" name="Grafik 3" descr="logo_oewav_1909.jpg"/>
        <xdr:cNvPicPr preferRelativeResize="1">
          <a:picLocks noChangeAspect="1"/>
        </xdr:cNvPicPr>
      </xdr:nvPicPr>
      <xdr:blipFill>
        <a:blip r:embed="rId2"/>
        <a:stretch>
          <a:fillRect/>
        </a:stretch>
      </xdr:blipFill>
      <xdr:spPr>
        <a:xfrm>
          <a:off x="6838950" y="19050"/>
          <a:ext cx="15049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85</xdr:row>
      <xdr:rowOff>142875</xdr:rowOff>
    </xdr:from>
    <xdr:to>
      <xdr:col>7</xdr:col>
      <xdr:colOff>542925</xdr:colOff>
      <xdr:row>93</xdr:row>
      <xdr:rowOff>314325</xdr:rowOff>
    </xdr:to>
    <xdr:graphicFrame>
      <xdr:nvGraphicFramePr>
        <xdr:cNvPr id="1" name="Diagramm 2"/>
        <xdr:cNvGraphicFramePr/>
      </xdr:nvGraphicFramePr>
      <xdr:xfrm>
        <a:off x="219075" y="14773275"/>
        <a:ext cx="5410200" cy="36195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57150</xdr:colOff>
      <xdr:row>75</xdr:row>
      <xdr:rowOff>76200</xdr:rowOff>
    </xdr:from>
    <xdr:to>
      <xdr:col>6</xdr:col>
      <xdr:colOff>571500</xdr:colOff>
      <xdr:row>83</xdr:row>
      <xdr:rowOff>123825</xdr:rowOff>
    </xdr:to>
    <xdr:pic>
      <xdr:nvPicPr>
        <xdr:cNvPr id="2" name="Picture 2360"/>
        <xdr:cNvPicPr preferRelativeResize="1">
          <a:picLocks noChangeAspect="1"/>
        </xdr:cNvPicPr>
      </xdr:nvPicPr>
      <xdr:blipFill>
        <a:blip r:embed="rId2"/>
        <a:stretch>
          <a:fillRect/>
        </a:stretch>
      </xdr:blipFill>
      <xdr:spPr>
        <a:xfrm>
          <a:off x="828675" y="11010900"/>
          <a:ext cx="4105275" cy="34194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hyd.gv.at/" TargetMode="Externa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vmlDrawing" Target="../drawings/vmlDrawing6.v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tabColor rgb="FFFFFF00"/>
  </sheetPr>
  <dimension ref="A1:N81"/>
  <sheetViews>
    <sheetView showGridLines="0" workbookViewId="0" topLeftCell="A16">
      <selection activeCell="N3" sqref="N3"/>
    </sheetView>
  </sheetViews>
  <sheetFormatPr defaultColWidth="11.421875" defaultRowHeight="12.75"/>
  <cols>
    <col min="4" max="6" width="8.7109375" style="0" customWidth="1"/>
    <col min="7" max="7" width="8.140625" style="0" customWidth="1"/>
  </cols>
  <sheetData>
    <row r="1" spans="1:12" ht="28.5" customHeight="1">
      <c r="A1" s="230" t="s">
        <v>162</v>
      </c>
      <c r="B1" s="231"/>
      <c r="C1" s="231"/>
      <c r="D1" s="231"/>
      <c r="E1" s="231"/>
      <c r="F1" s="231"/>
      <c r="G1" s="231"/>
      <c r="H1" s="231"/>
      <c r="I1" s="231"/>
      <c r="J1" s="231"/>
      <c r="K1" s="231"/>
      <c r="L1" s="232"/>
    </row>
    <row r="2" spans="1:12" ht="28.5" customHeight="1">
      <c r="A2" s="233"/>
      <c r="B2" s="234"/>
      <c r="C2" s="234"/>
      <c r="D2" s="234"/>
      <c r="E2" s="234"/>
      <c r="F2" s="234"/>
      <c r="G2" s="234"/>
      <c r="H2" s="234"/>
      <c r="I2" s="234"/>
      <c r="J2" s="234"/>
      <c r="K2" s="234"/>
      <c r="L2" s="235"/>
    </row>
    <row r="3" spans="1:12" ht="12.75" customHeight="1">
      <c r="A3" s="128"/>
      <c r="B3" s="128"/>
      <c r="C3" s="128"/>
      <c r="D3" s="128"/>
      <c r="E3" s="128"/>
      <c r="F3" s="128"/>
      <c r="G3" s="128"/>
      <c r="H3" s="128"/>
      <c r="I3" s="128"/>
      <c r="J3" s="128"/>
      <c r="K3" s="128"/>
      <c r="L3" s="128"/>
    </row>
    <row r="4" spans="1:12" s="21" customFormat="1" ht="13.5" thickBot="1">
      <c r="A4" s="129"/>
      <c r="B4" s="130"/>
      <c r="C4" s="130"/>
      <c r="D4" s="130"/>
      <c r="E4" s="130"/>
      <c r="F4" s="130"/>
      <c r="G4" s="130"/>
      <c r="H4" s="130"/>
      <c r="I4" s="131"/>
      <c r="J4" s="131"/>
      <c r="K4" s="131"/>
      <c r="L4" s="132" t="s">
        <v>216</v>
      </c>
    </row>
    <row r="5" spans="1:12" s="71" customFormat="1" ht="18.75" customHeight="1">
      <c r="A5" s="236" t="s">
        <v>213</v>
      </c>
      <c r="B5" s="237"/>
      <c r="C5" s="237"/>
      <c r="D5" s="237"/>
      <c r="E5" s="237"/>
      <c r="F5" s="237"/>
      <c r="G5" s="237"/>
      <c r="H5" s="237"/>
      <c r="I5" s="237"/>
      <c r="J5" s="237"/>
      <c r="K5" s="237"/>
      <c r="L5" s="238"/>
    </row>
    <row r="6" spans="1:12" s="21" customFormat="1" ht="85.5" customHeight="1" thickBot="1">
      <c r="A6" s="221" t="s">
        <v>212</v>
      </c>
      <c r="B6" s="222"/>
      <c r="C6" s="222"/>
      <c r="D6" s="222"/>
      <c r="E6" s="222"/>
      <c r="F6" s="222"/>
      <c r="G6" s="222"/>
      <c r="H6" s="222"/>
      <c r="I6" s="222"/>
      <c r="J6" s="222"/>
      <c r="K6" s="222"/>
      <c r="L6" s="223"/>
    </row>
    <row r="7" spans="1:12" s="21" customFormat="1" ht="13.5" thickBot="1">
      <c r="A7" s="239"/>
      <c r="B7" s="240"/>
      <c r="C7" s="240"/>
      <c r="D7" s="240"/>
      <c r="E7" s="240"/>
      <c r="F7" s="240"/>
      <c r="G7" s="240"/>
      <c r="H7" s="240"/>
      <c r="I7" s="240"/>
      <c r="J7" s="240"/>
      <c r="K7" s="240"/>
      <c r="L7" s="240"/>
    </row>
    <row r="8" spans="1:12" s="21" customFormat="1" ht="17.25" customHeight="1">
      <c r="A8" s="236" t="s">
        <v>142</v>
      </c>
      <c r="B8" s="237"/>
      <c r="C8" s="237"/>
      <c r="D8" s="237"/>
      <c r="E8" s="237"/>
      <c r="F8" s="237"/>
      <c r="G8" s="237"/>
      <c r="H8" s="237"/>
      <c r="I8" s="237"/>
      <c r="J8" s="237"/>
      <c r="K8" s="237"/>
      <c r="L8" s="238"/>
    </row>
    <row r="9" spans="1:12" s="21" customFormat="1" ht="12.75">
      <c r="A9" s="208" t="s">
        <v>143</v>
      </c>
      <c r="B9" s="209"/>
      <c r="C9" s="209"/>
      <c r="D9" s="209"/>
      <c r="E9" s="209"/>
      <c r="F9" s="209"/>
      <c r="G9" s="209"/>
      <c r="H9" s="209"/>
      <c r="I9" s="209"/>
      <c r="J9" s="209"/>
      <c r="K9" s="209"/>
      <c r="L9" s="210"/>
    </row>
    <row r="10" spans="1:12" s="21" customFormat="1" ht="12.75">
      <c r="A10" s="129"/>
      <c r="B10" s="133"/>
      <c r="C10" s="133"/>
      <c r="D10" s="133"/>
      <c r="E10" s="133"/>
      <c r="F10" s="133"/>
      <c r="G10" s="133"/>
      <c r="H10" s="133"/>
      <c r="I10" s="133"/>
      <c r="J10" s="133"/>
      <c r="K10" s="133"/>
      <c r="L10" s="134"/>
    </row>
    <row r="11" spans="1:12" s="21" customFormat="1" ht="12.75">
      <c r="A11" s="212" t="s">
        <v>144</v>
      </c>
      <c r="B11" s="213"/>
      <c r="C11" s="213"/>
      <c r="D11" s="213"/>
      <c r="E11" s="213"/>
      <c r="F11" s="213"/>
      <c r="G11" s="213"/>
      <c r="H11" s="213"/>
      <c r="I11" s="213"/>
      <c r="J11" s="213"/>
      <c r="K11" s="213"/>
      <c r="L11" s="214"/>
    </row>
    <row r="12" spans="1:12" s="21" customFormat="1" ht="28.5" customHeight="1">
      <c r="A12" s="218" t="s">
        <v>145</v>
      </c>
      <c r="B12" s="219"/>
      <c r="C12" s="219"/>
      <c r="D12" s="219"/>
      <c r="E12" s="219"/>
      <c r="F12" s="219"/>
      <c r="G12" s="219"/>
      <c r="H12" s="219"/>
      <c r="I12" s="219"/>
      <c r="J12" s="219"/>
      <c r="K12" s="219"/>
      <c r="L12" s="220"/>
    </row>
    <row r="13" spans="1:12" s="21" customFormat="1" ht="46.5" customHeight="1">
      <c r="A13" s="218" t="s">
        <v>146</v>
      </c>
      <c r="B13" s="219"/>
      <c r="C13" s="219"/>
      <c r="D13" s="219"/>
      <c r="E13" s="219"/>
      <c r="F13" s="219"/>
      <c r="G13" s="219"/>
      <c r="H13" s="219"/>
      <c r="I13" s="219"/>
      <c r="J13" s="219"/>
      <c r="K13" s="219"/>
      <c r="L13" s="220"/>
    </row>
    <row r="14" spans="1:12" s="21" customFormat="1" ht="27" customHeight="1">
      <c r="A14" s="227" t="s">
        <v>147</v>
      </c>
      <c r="B14" s="228"/>
      <c r="C14" s="228"/>
      <c r="D14" s="228"/>
      <c r="E14" s="228"/>
      <c r="F14" s="228"/>
      <c r="G14" s="228"/>
      <c r="H14" s="228"/>
      <c r="I14" s="228"/>
      <c r="J14" s="228"/>
      <c r="K14" s="228"/>
      <c r="L14" s="229"/>
    </row>
    <row r="15" spans="1:12" s="21" customFormat="1" ht="12.75" customHeight="1">
      <c r="A15" s="129"/>
      <c r="B15" s="133"/>
      <c r="C15" s="133"/>
      <c r="D15" s="133"/>
      <c r="E15" s="133"/>
      <c r="F15" s="133"/>
      <c r="G15" s="133"/>
      <c r="H15" s="133"/>
      <c r="I15" s="133"/>
      <c r="J15" s="133"/>
      <c r="K15" s="133"/>
      <c r="L15" s="134"/>
    </row>
    <row r="16" spans="1:12" s="21" customFormat="1" ht="17.25" customHeight="1">
      <c r="A16" s="212" t="s">
        <v>149</v>
      </c>
      <c r="B16" s="213"/>
      <c r="C16" s="213"/>
      <c r="D16" s="213"/>
      <c r="E16" s="213"/>
      <c r="F16" s="213"/>
      <c r="G16" s="213"/>
      <c r="H16" s="213"/>
      <c r="I16" s="213"/>
      <c r="J16" s="213"/>
      <c r="K16" s="213"/>
      <c r="L16" s="214"/>
    </row>
    <row r="17" spans="1:12" s="21" customFormat="1" ht="12.75">
      <c r="A17" s="215" t="s">
        <v>148</v>
      </c>
      <c r="B17" s="216"/>
      <c r="C17" s="216"/>
      <c r="D17" s="216"/>
      <c r="E17" s="216"/>
      <c r="F17" s="216"/>
      <c r="G17" s="216"/>
      <c r="H17" s="216"/>
      <c r="I17" s="216"/>
      <c r="J17" s="216"/>
      <c r="K17" s="216"/>
      <c r="L17" s="217"/>
    </row>
    <row r="18" spans="1:12" s="21" customFormat="1" ht="11.25" customHeight="1">
      <c r="A18" s="129"/>
      <c r="B18" s="133"/>
      <c r="C18" s="133"/>
      <c r="D18" s="133"/>
      <c r="E18" s="133"/>
      <c r="F18" s="133"/>
      <c r="G18" s="133"/>
      <c r="H18" s="133"/>
      <c r="I18" s="133"/>
      <c r="J18" s="133"/>
      <c r="K18" s="133"/>
      <c r="L18" s="134"/>
    </row>
    <row r="19" spans="1:12" s="21" customFormat="1" ht="12.75">
      <c r="A19" s="224" t="s">
        <v>150</v>
      </c>
      <c r="B19" s="225"/>
      <c r="C19" s="225"/>
      <c r="D19" s="225"/>
      <c r="E19" s="225"/>
      <c r="F19" s="225"/>
      <c r="G19" s="225"/>
      <c r="H19" s="225"/>
      <c r="I19" s="225"/>
      <c r="J19" s="225"/>
      <c r="K19" s="225"/>
      <c r="L19" s="226"/>
    </row>
    <row r="20" spans="1:12" s="21" customFormat="1" ht="44.25" customHeight="1">
      <c r="A20" s="215" t="s">
        <v>151</v>
      </c>
      <c r="B20" s="216"/>
      <c r="C20" s="216"/>
      <c r="D20" s="216"/>
      <c r="E20" s="216"/>
      <c r="F20" s="216"/>
      <c r="G20" s="216"/>
      <c r="H20" s="216"/>
      <c r="I20" s="216"/>
      <c r="J20" s="216"/>
      <c r="K20" s="216"/>
      <c r="L20" s="217"/>
    </row>
    <row r="21" spans="1:12" s="21" customFormat="1" ht="12.75">
      <c r="A21" s="129"/>
      <c r="B21" s="133"/>
      <c r="C21" s="133"/>
      <c r="D21" s="133"/>
      <c r="E21" s="133"/>
      <c r="F21" s="133"/>
      <c r="G21" s="133"/>
      <c r="H21" s="133"/>
      <c r="I21" s="133"/>
      <c r="J21" s="133"/>
      <c r="K21" s="133"/>
      <c r="L21" s="134"/>
    </row>
    <row r="22" spans="1:12" s="21" customFormat="1" ht="18" customHeight="1">
      <c r="A22" s="212" t="s">
        <v>152</v>
      </c>
      <c r="B22" s="213"/>
      <c r="C22" s="213"/>
      <c r="D22" s="213"/>
      <c r="E22" s="213"/>
      <c r="F22" s="213"/>
      <c r="G22" s="213"/>
      <c r="H22" s="213"/>
      <c r="I22" s="213"/>
      <c r="J22" s="213"/>
      <c r="K22" s="213"/>
      <c r="L22" s="214"/>
    </row>
    <row r="23" spans="1:12" s="21" customFormat="1" ht="12.75">
      <c r="A23" s="208" t="s">
        <v>153</v>
      </c>
      <c r="B23" s="209"/>
      <c r="C23" s="209"/>
      <c r="D23" s="209"/>
      <c r="E23" s="209"/>
      <c r="F23" s="209"/>
      <c r="G23" s="209"/>
      <c r="H23" s="209"/>
      <c r="I23" s="209"/>
      <c r="J23" s="209"/>
      <c r="K23" s="209"/>
      <c r="L23" s="210"/>
    </row>
    <row r="24" spans="1:12" s="21" customFormat="1" ht="12.75">
      <c r="A24" s="215" t="s">
        <v>154</v>
      </c>
      <c r="B24" s="216"/>
      <c r="C24" s="216"/>
      <c r="D24" s="216"/>
      <c r="E24" s="216"/>
      <c r="F24" s="216"/>
      <c r="G24" s="216"/>
      <c r="H24" s="216"/>
      <c r="I24" s="216"/>
      <c r="J24" s="216"/>
      <c r="K24" s="216"/>
      <c r="L24" s="217"/>
    </row>
    <row r="25" spans="1:12" s="21" customFormat="1" ht="12.75">
      <c r="A25" s="129"/>
      <c r="B25" s="133"/>
      <c r="C25" s="133"/>
      <c r="D25" s="133"/>
      <c r="E25" s="133"/>
      <c r="F25" s="133"/>
      <c r="G25" s="133"/>
      <c r="H25" s="133"/>
      <c r="I25" s="133"/>
      <c r="J25" s="133"/>
      <c r="K25" s="133"/>
      <c r="L25" s="134"/>
    </row>
    <row r="26" spans="1:12" s="21" customFormat="1" ht="14.25" customHeight="1">
      <c r="A26" s="212" t="s">
        <v>155</v>
      </c>
      <c r="B26" s="213"/>
      <c r="C26" s="213"/>
      <c r="D26" s="213"/>
      <c r="E26" s="213"/>
      <c r="F26" s="213"/>
      <c r="G26" s="213"/>
      <c r="H26" s="213"/>
      <c r="I26" s="213"/>
      <c r="J26" s="213"/>
      <c r="K26" s="213"/>
      <c r="L26" s="214"/>
    </row>
    <row r="27" spans="1:12" s="21" customFormat="1" ht="16.5" customHeight="1">
      <c r="A27" s="218" t="s">
        <v>157</v>
      </c>
      <c r="B27" s="219"/>
      <c r="C27" s="219"/>
      <c r="D27" s="219"/>
      <c r="E27" s="219"/>
      <c r="F27" s="219"/>
      <c r="G27" s="219"/>
      <c r="H27" s="219"/>
      <c r="I27" s="219"/>
      <c r="J27" s="219"/>
      <c r="K27" s="219"/>
      <c r="L27" s="220"/>
    </row>
    <row r="28" spans="1:12" s="21" customFormat="1" ht="28.5" customHeight="1">
      <c r="A28" s="218" t="s">
        <v>158</v>
      </c>
      <c r="B28" s="219"/>
      <c r="C28" s="219"/>
      <c r="D28" s="219"/>
      <c r="E28" s="219"/>
      <c r="F28" s="219"/>
      <c r="G28" s="219"/>
      <c r="H28" s="219"/>
      <c r="I28" s="219"/>
      <c r="J28" s="219"/>
      <c r="K28" s="219"/>
      <c r="L28" s="220"/>
    </row>
    <row r="29" spans="1:12" s="21" customFormat="1" ht="15" customHeight="1" thickBot="1">
      <c r="A29" s="221" t="s">
        <v>159</v>
      </c>
      <c r="B29" s="222"/>
      <c r="C29" s="222"/>
      <c r="D29" s="222"/>
      <c r="E29" s="222"/>
      <c r="F29" s="222"/>
      <c r="G29" s="222"/>
      <c r="H29" s="222"/>
      <c r="I29" s="222"/>
      <c r="J29" s="222"/>
      <c r="K29" s="222"/>
      <c r="L29" s="223"/>
    </row>
    <row r="30" spans="1:12" s="21" customFormat="1" ht="15" customHeight="1" thickBot="1">
      <c r="A30" s="129"/>
      <c r="B30" s="133"/>
      <c r="C30" s="133"/>
      <c r="D30" s="133"/>
      <c r="E30" s="133"/>
      <c r="F30" s="133"/>
      <c r="G30" s="133"/>
      <c r="H30" s="133"/>
      <c r="I30" s="133"/>
      <c r="J30" s="133"/>
      <c r="K30" s="133"/>
      <c r="L30" s="133"/>
    </row>
    <row r="31" spans="1:12" s="21" customFormat="1" ht="15" customHeight="1">
      <c r="A31" s="196" t="s">
        <v>156</v>
      </c>
      <c r="B31" s="197"/>
      <c r="C31" s="197"/>
      <c r="D31" s="197"/>
      <c r="E31" s="197"/>
      <c r="F31" s="197"/>
      <c r="G31" s="197"/>
      <c r="H31" s="197"/>
      <c r="I31" s="197"/>
      <c r="J31" s="197"/>
      <c r="K31" s="197"/>
      <c r="L31" s="198"/>
    </row>
    <row r="32" spans="1:12" s="21" customFormat="1" ht="44.25" customHeight="1">
      <c r="A32" s="208" t="s">
        <v>163</v>
      </c>
      <c r="B32" s="209"/>
      <c r="C32" s="209"/>
      <c r="D32" s="209"/>
      <c r="E32" s="209"/>
      <c r="F32" s="209"/>
      <c r="G32" s="209"/>
      <c r="H32" s="209"/>
      <c r="I32" s="209"/>
      <c r="J32" s="209"/>
      <c r="K32" s="209"/>
      <c r="L32" s="210"/>
    </row>
    <row r="33" spans="1:12" s="21" customFormat="1" ht="135" customHeight="1">
      <c r="A33" s="208" t="s">
        <v>170</v>
      </c>
      <c r="B33" s="209"/>
      <c r="C33" s="209"/>
      <c r="D33" s="209"/>
      <c r="E33" s="209"/>
      <c r="F33" s="209"/>
      <c r="G33" s="209"/>
      <c r="H33" s="209"/>
      <c r="I33" s="209"/>
      <c r="J33" s="209"/>
      <c r="K33" s="209"/>
      <c r="L33" s="210"/>
    </row>
    <row r="34" spans="1:12" s="21" customFormat="1" ht="45" customHeight="1">
      <c r="A34" s="208" t="s">
        <v>160</v>
      </c>
      <c r="B34" s="209"/>
      <c r="C34" s="209"/>
      <c r="D34" s="209"/>
      <c r="E34" s="209"/>
      <c r="F34" s="209"/>
      <c r="G34" s="209"/>
      <c r="H34" s="209"/>
      <c r="I34" s="209"/>
      <c r="J34" s="209"/>
      <c r="K34" s="209"/>
      <c r="L34" s="210"/>
    </row>
    <row r="35" spans="1:12" s="21" customFormat="1" ht="97.5" customHeight="1" thickBot="1">
      <c r="A35" s="199" t="s">
        <v>165</v>
      </c>
      <c r="B35" s="200"/>
      <c r="C35" s="200"/>
      <c r="D35" s="200"/>
      <c r="E35" s="200"/>
      <c r="F35" s="200"/>
      <c r="G35" s="200"/>
      <c r="H35" s="200"/>
      <c r="I35" s="200"/>
      <c r="J35" s="200"/>
      <c r="K35" s="200"/>
      <c r="L35" s="201"/>
    </row>
    <row r="36" spans="1:12" s="21" customFormat="1" ht="13.5" thickBot="1">
      <c r="A36" s="129"/>
      <c r="B36" s="133"/>
      <c r="C36" s="133"/>
      <c r="D36" s="133"/>
      <c r="E36" s="133"/>
      <c r="F36" s="133"/>
      <c r="G36" s="133"/>
      <c r="H36" s="133"/>
      <c r="I36" s="133"/>
      <c r="J36" s="133"/>
      <c r="K36" s="133"/>
      <c r="L36" s="133"/>
    </row>
    <row r="37" spans="1:12" s="21" customFormat="1" ht="12.75">
      <c r="A37" s="196" t="s">
        <v>195</v>
      </c>
      <c r="B37" s="197"/>
      <c r="C37" s="197"/>
      <c r="D37" s="197"/>
      <c r="E37" s="197"/>
      <c r="F37" s="197"/>
      <c r="G37" s="197"/>
      <c r="H37" s="197"/>
      <c r="I37" s="197"/>
      <c r="J37" s="197"/>
      <c r="K37" s="197"/>
      <c r="L37" s="198"/>
    </row>
    <row r="38" spans="1:12" s="21" customFormat="1" ht="27" customHeight="1" thickBot="1">
      <c r="A38" s="199" t="s">
        <v>196</v>
      </c>
      <c r="B38" s="200"/>
      <c r="C38" s="200"/>
      <c r="D38" s="200"/>
      <c r="E38" s="200"/>
      <c r="F38" s="200"/>
      <c r="G38" s="200"/>
      <c r="H38" s="200"/>
      <c r="I38" s="200"/>
      <c r="J38" s="200"/>
      <c r="K38" s="200"/>
      <c r="L38" s="201"/>
    </row>
    <row r="39" spans="1:12" s="21" customFormat="1" ht="13.5" thickBot="1">
      <c r="A39" s="129"/>
      <c r="B39" s="133"/>
      <c r="C39" s="133"/>
      <c r="D39" s="133"/>
      <c r="E39" s="133"/>
      <c r="F39" s="133"/>
      <c r="G39" s="133"/>
      <c r="H39" s="133"/>
      <c r="I39" s="133"/>
      <c r="J39" s="133"/>
      <c r="K39" s="133"/>
      <c r="L39" s="133"/>
    </row>
    <row r="40" spans="1:12" s="21" customFormat="1" ht="12.75">
      <c r="A40" s="196" t="s">
        <v>209</v>
      </c>
      <c r="B40" s="197"/>
      <c r="C40" s="197"/>
      <c r="D40" s="197"/>
      <c r="E40" s="197"/>
      <c r="F40" s="197"/>
      <c r="G40" s="197"/>
      <c r="H40" s="197"/>
      <c r="I40" s="197"/>
      <c r="J40" s="197"/>
      <c r="K40" s="197"/>
      <c r="L40" s="198"/>
    </row>
    <row r="41" spans="1:12" s="21" customFormat="1" ht="37.5" customHeight="1" thickBot="1">
      <c r="A41" s="199" t="s">
        <v>211</v>
      </c>
      <c r="B41" s="200"/>
      <c r="C41" s="200"/>
      <c r="D41" s="200"/>
      <c r="E41" s="200"/>
      <c r="F41" s="200"/>
      <c r="G41" s="200"/>
      <c r="H41" s="200"/>
      <c r="I41" s="200"/>
      <c r="J41" s="200"/>
      <c r="K41" s="200"/>
      <c r="L41" s="201"/>
    </row>
    <row r="42" spans="1:12" s="21" customFormat="1" ht="13.5" thickBot="1">
      <c r="A42" s="129"/>
      <c r="B42" s="133"/>
      <c r="C42" s="133"/>
      <c r="D42" s="133"/>
      <c r="E42" s="133"/>
      <c r="F42" s="133"/>
      <c r="G42" s="133"/>
      <c r="H42" s="133"/>
      <c r="I42" s="133"/>
      <c r="J42" s="133"/>
      <c r="K42" s="133"/>
      <c r="L42" s="133"/>
    </row>
    <row r="43" spans="1:12" s="21" customFormat="1" ht="12.75">
      <c r="A43" s="196" t="s">
        <v>210</v>
      </c>
      <c r="B43" s="197"/>
      <c r="C43" s="197"/>
      <c r="D43" s="197"/>
      <c r="E43" s="197"/>
      <c r="F43" s="197"/>
      <c r="G43" s="197"/>
      <c r="H43" s="197"/>
      <c r="I43" s="197"/>
      <c r="J43" s="197"/>
      <c r="K43" s="197"/>
      <c r="L43" s="198"/>
    </row>
    <row r="44" spans="1:12" s="21" customFormat="1" ht="12.75">
      <c r="A44" s="194" t="s">
        <v>161</v>
      </c>
      <c r="B44" s="195"/>
      <c r="C44" s="195"/>
      <c r="D44" s="195"/>
      <c r="E44" s="195"/>
      <c r="F44" s="195"/>
      <c r="G44" s="195"/>
      <c r="H44" s="195"/>
      <c r="I44" s="195"/>
      <c r="J44" s="195"/>
      <c r="K44" s="195"/>
      <c r="L44" s="211"/>
    </row>
    <row r="45" spans="1:12" s="21" customFormat="1" ht="29.25" customHeight="1" thickBot="1">
      <c r="A45" s="202" t="s">
        <v>204</v>
      </c>
      <c r="B45" s="203"/>
      <c r="C45" s="203"/>
      <c r="D45" s="203"/>
      <c r="E45" s="203"/>
      <c r="F45" s="203"/>
      <c r="G45" s="203"/>
      <c r="H45" s="203"/>
      <c r="I45" s="203"/>
      <c r="J45" s="203"/>
      <c r="K45" s="203"/>
      <c r="L45" s="204"/>
    </row>
    <row r="46" spans="1:12" s="21" customFormat="1" ht="13.5" thickBot="1">
      <c r="A46" s="194"/>
      <c r="B46" s="195"/>
      <c r="C46" s="195"/>
      <c r="D46" s="195"/>
      <c r="E46" s="195"/>
      <c r="F46" s="195"/>
      <c r="G46" s="195"/>
      <c r="H46" s="195"/>
      <c r="I46" s="195"/>
      <c r="J46" s="195"/>
      <c r="K46" s="195"/>
      <c r="L46" s="195"/>
    </row>
    <row r="47" spans="1:12" s="21" customFormat="1" ht="28.5" customHeight="1" thickBot="1">
      <c r="A47" s="205" t="s">
        <v>219</v>
      </c>
      <c r="B47" s="206"/>
      <c r="C47" s="206"/>
      <c r="D47" s="206"/>
      <c r="E47" s="206"/>
      <c r="F47" s="206"/>
      <c r="G47" s="206"/>
      <c r="H47" s="206"/>
      <c r="I47" s="206"/>
      <c r="J47" s="206"/>
      <c r="K47" s="206"/>
      <c r="L47" s="207"/>
    </row>
    <row r="48" spans="1:12" s="21" customFormat="1" ht="12.75">
      <c r="A48" s="129"/>
      <c r="B48" s="130"/>
      <c r="C48" s="130"/>
      <c r="D48" s="130"/>
      <c r="E48" s="130"/>
      <c r="F48" s="130"/>
      <c r="G48" s="130"/>
      <c r="H48" s="135"/>
      <c r="I48" s="131"/>
      <c r="J48" s="131"/>
      <c r="K48" s="131"/>
      <c r="L48" s="131"/>
    </row>
    <row r="49" spans="1:12" s="21" customFormat="1" ht="12.75">
      <c r="A49" s="136" t="s">
        <v>64</v>
      </c>
      <c r="B49" s="130"/>
      <c r="C49" s="130"/>
      <c r="D49" s="130"/>
      <c r="E49" s="130"/>
      <c r="F49" s="130"/>
      <c r="G49" s="130"/>
      <c r="H49" s="135"/>
      <c r="I49" s="131"/>
      <c r="J49" s="131"/>
      <c r="K49" s="131"/>
      <c r="L49" s="131"/>
    </row>
    <row r="50" spans="1:12" ht="12.75">
      <c r="A50" s="137"/>
      <c r="B50" s="138"/>
      <c r="C50" s="138"/>
      <c r="D50" s="138"/>
      <c r="E50" s="138"/>
      <c r="F50" s="138"/>
      <c r="G50" s="138"/>
      <c r="H50" s="139"/>
      <c r="I50" s="88"/>
      <c r="J50" s="88"/>
      <c r="K50" s="88"/>
      <c r="L50" s="88"/>
    </row>
    <row r="51" spans="1:12" ht="12.75">
      <c r="A51" s="88"/>
      <c r="B51" s="138"/>
      <c r="C51" s="138"/>
      <c r="D51" s="138"/>
      <c r="E51" s="138"/>
      <c r="F51" s="138"/>
      <c r="G51" s="138"/>
      <c r="H51" s="139"/>
      <c r="I51" s="88"/>
      <c r="J51" s="88"/>
      <c r="K51" s="88"/>
      <c r="L51" s="88"/>
    </row>
    <row r="52" spans="1:12" ht="12.75">
      <c r="A52" s="137"/>
      <c r="B52" s="138"/>
      <c r="C52" s="138"/>
      <c r="D52" s="138"/>
      <c r="E52" s="138"/>
      <c r="F52" s="138"/>
      <c r="G52" s="138"/>
      <c r="H52" s="139"/>
      <c r="I52" s="88"/>
      <c r="J52" s="88"/>
      <c r="K52" s="88"/>
      <c r="L52" s="88"/>
    </row>
    <row r="53" spans="1:12" ht="12.75">
      <c r="A53" s="137"/>
      <c r="B53" s="138"/>
      <c r="C53" s="138"/>
      <c r="D53" s="138"/>
      <c r="E53" s="138"/>
      <c r="F53" s="138"/>
      <c r="G53" s="138"/>
      <c r="H53" s="139"/>
      <c r="I53" s="88"/>
      <c r="J53" s="88"/>
      <c r="K53" s="88"/>
      <c r="L53" s="88"/>
    </row>
    <row r="54" spans="1:12" ht="12.75">
      <c r="A54" s="137"/>
      <c r="B54" s="138"/>
      <c r="C54" s="138"/>
      <c r="D54" s="138"/>
      <c r="E54" s="138"/>
      <c r="F54" s="138"/>
      <c r="G54" s="138"/>
      <c r="H54" s="139"/>
      <c r="I54" s="88"/>
      <c r="J54" s="88"/>
      <c r="K54" s="88"/>
      <c r="L54" s="88"/>
    </row>
    <row r="55" spans="1:12" ht="12.75">
      <c r="A55" s="137"/>
      <c r="B55" s="138"/>
      <c r="C55" s="138"/>
      <c r="D55" s="138"/>
      <c r="E55" s="138"/>
      <c r="F55" s="138"/>
      <c r="G55" s="138"/>
      <c r="H55" s="139"/>
      <c r="I55" s="88"/>
      <c r="J55" s="88"/>
      <c r="K55" s="88"/>
      <c r="L55" s="88"/>
    </row>
    <row r="56" spans="1:12" ht="12.75">
      <c r="A56" s="137"/>
      <c r="B56" s="138"/>
      <c r="C56" s="138"/>
      <c r="D56" s="138"/>
      <c r="E56" s="138"/>
      <c r="F56" s="138"/>
      <c r="G56" s="138"/>
      <c r="H56" s="139"/>
      <c r="I56" s="88"/>
      <c r="J56" s="88"/>
      <c r="K56" s="88"/>
      <c r="L56" s="88"/>
    </row>
    <row r="57" spans="1:12" ht="12.75">
      <c r="A57" s="137"/>
      <c r="B57" s="138"/>
      <c r="C57" s="138"/>
      <c r="D57" s="138"/>
      <c r="E57" s="138"/>
      <c r="F57" s="138"/>
      <c r="G57" s="138"/>
      <c r="H57" s="139"/>
      <c r="I57" s="88"/>
      <c r="J57" s="88"/>
      <c r="K57" s="88"/>
      <c r="L57" s="88"/>
    </row>
    <row r="58" spans="1:12" ht="12.75">
      <c r="A58" s="137"/>
      <c r="B58" s="138"/>
      <c r="C58" s="138"/>
      <c r="D58" s="138"/>
      <c r="E58" s="138"/>
      <c r="F58" s="138"/>
      <c r="G58" s="138"/>
      <c r="H58" s="139"/>
      <c r="I58" s="88"/>
      <c r="J58" s="88"/>
      <c r="K58" s="88"/>
      <c r="L58" s="88"/>
    </row>
    <row r="59" spans="1:12" ht="12.75">
      <c r="A59" s="137"/>
      <c r="B59" s="138"/>
      <c r="C59" s="138"/>
      <c r="D59" s="138"/>
      <c r="E59" s="138"/>
      <c r="F59" s="138"/>
      <c r="G59" s="138"/>
      <c r="H59" s="139"/>
      <c r="I59" s="88"/>
      <c r="J59" s="88"/>
      <c r="K59" s="88"/>
      <c r="L59" s="88"/>
    </row>
    <row r="60" spans="1:12" ht="12.75">
      <c r="A60" s="137"/>
      <c r="B60" s="138"/>
      <c r="C60" s="138"/>
      <c r="D60" s="138"/>
      <c r="E60" s="138"/>
      <c r="F60" s="138"/>
      <c r="G60" s="138"/>
      <c r="H60" s="139"/>
      <c r="I60" s="88"/>
      <c r="J60" s="88"/>
      <c r="K60" s="88"/>
      <c r="L60" s="88"/>
    </row>
    <row r="61" spans="1:12" ht="12.75">
      <c r="A61" s="137"/>
      <c r="B61" s="138"/>
      <c r="C61" s="138"/>
      <c r="D61" s="138"/>
      <c r="E61" s="138"/>
      <c r="F61" s="138"/>
      <c r="G61" s="138"/>
      <c r="H61" s="139"/>
      <c r="I61" s="88"/>
      <c r="J61" s="88"/>
      <c r="K61" s="88"/>
      <c r="L61" s="88"/>
    </row>
    <row r="62" spans="1:12" ht="12.75">
      <c r="A62" s="137"/>
      <c r="B62" s="138"/>
      <c r="C62" s="138"/>
      <c r="D62" s="138"/>
      <c r="E62" s="138"/>
      <c r="F62" s="138"/>
      <c r="G62" s="138"/>
      <c r="H62" s="139"/>
      <c r="I62" s="88"/>
      <c r="J62" s="88"/>
      <c r="K62" s="88"/>
      <c r="L62" s="88"/>
    </row>
    <row r="63" spans="1:12" ht="12.75">
      <c r="A63" s="137"/>
      <c r="B63" s="138"/>
      <c r="C63" s="138"/>
      <c r="D63" s="138"/>
      <c r="E63" s="138"/>
      <c r="F63" s="138"/>
      <c r="G63" s="138"/>
      <c r="H63" s="139"/>
      <c r="I63" s="88"/>
      <c r="J63" s="88"/>
      <c r="K63" s="88"/>
      <c r="L63" s="88"/>
    </row>
    <row r="64" spans="1:12" ht="12.75">
      <c r="A64" s="137"/>
      <c r="B64" s="138"/>
      <c r="C64" s="138"/>
      <c r="D64" s="138"/>
      <c r="E64" s="138"/>
      <c r="F64" s="138"/>
      <c r="G64" s="138"/>
      <c r="H64" s="139"/>
      <c r="I64" s="88"/>
      <c r="J64" s="88"/>
      <c r="K64" s="88"/>
      <c r="L64" s="88"/>
    </row>
    <row r="65" spans="1:12" ht="12.75">
      <c r="A65" s="137"/>
      <c r="B65" s="138"/>
      <c r="C65" s="138"/>
      <c r="D65" s="138"/>
      <c r="E65" s="138"/>
      <c r="F65" s="138"/>
      <c r="G65" s="138"/>
      <c r="H65" s="139"/>
      <c r="I65" s="88"/>
      <c r="J65" s="88"/>
      <c r="K65" s="88"/>
      <c r="L65" s="88"/>
    </row>
    <row r="66" spans="1:12" ht="12.75">
      <c r="A66" s="137"/>
      <c r="B66" s="138"/>
      <c r="C66" s="138"/>
      <c r="D66" s="138"/>
      <c r="E66" s="138"/>
      <c r="F66" s="138"/>
      <c r="G66" s="138"/>
      <c r="H66" s="139"/>
      <c r="I66" s="88"/>
      <c r="J66" s="88"/>
      <c r="K66" s="88"/>
      <c r="L66" s="88"/>
    </row>
    <row r="67" spans="1:12" ht="12.75">
      <c r="A67" s="137"/>
      <c r="B67" s="138"/>
      <c r="C67" s="138"/>
      <c r="D67" s="138"/>
      <c r="E67" s="138"/>
      <c r="F67" s="138"/>
      <c r="G67" s="138"/>
      <c r="H67" s="139"/>
      <c r="I67" s="88"/>
      <c r="J67" s="88"/>
      <c r="K67" s="88"/>
      <c r="L67" s="88"/>
    </row>
    <row r="68" spans="1:12" ht="12.75">
      <c r="A68" s="137"/>
      <c r="B68" s="138"/>
      <c r="C68" s="138"/>
      <c r="D68" s="138"/>
      <c r="E68" s="138"/>
      <c r="F68" s="138"/>
      <c r="G68" s="138"/>
      <c r="H68" s="139"/>
      <c r="I68" s="88"/>
      <c r="J68" s="88"/>
      <c r="K68" s="88"/>
      <c r="L68" s="88"/>
    </row>
    <row r="69" spans="1:12" ht="12.75">
      <c r="A69" s="137"/>
      <c r="B69" s="138"/>
      <c r="C69" s="138"/>
      <c r="D69" s="138"/>
      <c r="E69" s="138"/>
      <c r="F69" s="138"/>
      <c r="G69" s="138"/>
      <c r="H69" s="139"/>
      <c r="I69" s="88"/>
      <c r="J69" s="88"/>
      <c r="K69" s="88"/>
      <c r="L69" s="88"/>
    </row>
    <row r="70" spans="1:12" ht="12.75">
      <c r="A70" s="137"/>
      <c r="B70" s="138"/>
      <c r="C70" s="138"/>
      <c r="D70" s="138"/>
      <c r="E70" s="138"/>
      <c r="F70" s="138"/>
      <c r="G70" s="138"/>
      <c r="H70" s="139"/>
      <c r="I70" s="88"/>
      <c r="J70" s="88"/>
      <c r="K70" s="88"/>
      <c r="L70" s="88"/>
    </row>
    <row r="71" spans="1:12" ht="12.75">
      <c r="A71" s="137"/>
      <c r="B71" s="138"/>
      <c r="C71" s="138"/>
      <c r="D71" s="138"/>
      <c r="E71" s="138"/>
      <c r="F71" s="138"/>
      <c r="G71" s="138"/>
      <c r="H71" s="139"/>
      <c r="I71" s="88"/>
      <c r="J71" s="88"/>
      <c r="K71" s="88"/>
      <c r="L71" s="88"/>
    </row>
    <row r="72" spans="1:12" ht="12.75">
      <c r="A72" s="137"/>
      <c r="B72" s="138"/>
      <c r="C72" s="138"/>
      <c r="D72" s="138"/>
      <c r="E72" s="138"/>
      <c r="F72" s="138"/>
      <c r="G72" s="138"/>
      <c r="H72" s="139"/>
      <c r="I72" s="88"/>
      <c r="J72" s="88"/>
      <c r="K72" s="88"/>
      <c r="L72" s="88"/>
    </row>
    <row r="73" spans="1:12" ht="12.75">
      <c r="A73" s="137"/>
      <c r="B73" s="138"/>
      <c r="C73" s="138"/>
      <c r="D73" s="138"/>
      <c r="E73" s="138"/>
      <c r="F73" s="138"/>
      <c r="G73" s="138"/>
      <c r="H73" s="139"/>
      <c r="I73" s="88"/>
      <c r="J73" s="88"/>
      <c r="K73" s="88"/>
      <c r="L73" s="88"/>
    </row>
    <row r="74" spans="1:12" ht="21" customHeight="1" thickBot="1">
      <c r="A74" s="140"/>
      <c r="B74" s="141"/>
      <c r="C74" s="141"/>
      <c r="D74" s="141"/>
      <c r="E74" s="141"/>
      <c r="F74" s="141"/>
      <c r="G74" s="141"/>
      <c r="H74" s="142"/>
      <c r="I74" s="88"/>
      <c r="J74" s="88"/>
      <c r="K74" s="88"/>
      <c r="L74" s="88"/>
    </row>
    <row r="75" spans="1:14" ht="12.75">
      <c r="A75" s="88"/>
      <c r="B75" s="88"/>
      <c r="C75" s="88"/>
      <c r="D75" s="88"/>
      <c r="E75" s="88"/>
      <c r="F75" s="88"/>
      <c r="G75" s="88"/>
      <c r="H75" s="88"/>
      <c r="I75" s="143"/>
      <c r="J75" s="143"/>
      <c r="K75" s="143"/>
      <c r="L75" s="143"/>
      <c r="M75" s="22"/>
      <c r="N75" s="22"/>
    </row>
    <row r="76" spans="1:14" ht="13.5" thickBot="1">
      <c r="A76" s="88"/>
      <c r="B76" s="88"/>
      <c r="C76" s="88"/>
      <c r="D76" s="88"/>
      <c r="E76" s="88"/>
      <c r="F76" s="88"/>
      <c r="G76" s="88"/>
      <c r="H76" s="88"/>
      <c r="I76" s="143"/>
      <c r="J76" s="143"/>
      <c r="K76" s="143"/>
      <c r="L76" s="143"/>
      <c r="M76" s="22"/>
      <c r="N76" s="22"/>
    </row>
    <row r="77" spans="1:14" ht="13.5" thickBot="1">
      <c r="A77" s="188" t="s">
        <v>130</v>
      </c>
      <c r="B77" s="189"/>
      <c r="C77" s="189"/>
      <c r="D77" s="189"/>
      <c r="E77" s="189"/>
      <c r="F77" s="189"/>
      <c r="G77" s="189"/>
      <c r="H77" s="190"/>
      <c r="I77" s="143"/>
      <c r="J77" s="143"/>
      <c r="K77" s="143"/>
      <c r="L77" s="143"/>
      <c r="M77" s="22"/>
      <c r="N77" s="22"/>
    </row>
    <row r="78" spans="1:14" ht="14.25">
      <c r="A78" s="144"/>
      <c r="B78" s="145" t="s">
        <v>131</v>
      </c>
      <c r="C78" s="191" t="s">
        <v>133</v>
      </c>
      <c r="D78" s="192"/>
      <c r="E78" s="192"/>
      <c r="F78" s="192"/>
      <c r="G78" s="192"/>
      <c r="H78" s="193"/>
      <c r="I78" s="143"/>
      <c r="J78" s="143"/>
      <c r="K78" s="143"/>
      <c r="L78" s="143"/>
      <c r="M78" s="22"/>
      <c r="N78" s="22"/>
    </row>
    <row r="79" spans="1:14" ht="12.75">
      <c r="A79" s="146"/>
      <c r="B79" s="147" t="s">
        <v>164</v>
      </c>
      <c r="C79" s="186" t="s">
        <v>132</v>
      </c>
      <c r="D79" s="186"/>
      <c r="E79" s="186"/>
      <c r="F79" s="186"/>
      <c r="G79" s="186"/>
      <c r="H79" s="187"/>
      <c r="I79" s="143"/>
      <c r="J79" s="143"/>
      <c r="K79" s="143"/>
      <c r="L79" s="143"/>
      <c r="M79" s="22"/>
      <c r="N79" s="22"/>
    </row>
    <row r="80" spans="1:14" ht="33.75" customHeight="1" thickBot="1">
      <c r="A80" s="148"/>
      <c r="B80" s="149" t="s">
        <v>134</v>
      </c>
      <c r="C80" s="184" t="s">
        <v>135</v>
      </c>
      <c r="D80" s="184"/>
      <c r="E80" s="184"/>
      <c r="F80" s="184"/>
      <c r="G80" s="184"/>
      <c r="H80" s="185"/>
      <c r="I80" s="143"/>
      <c r="J80" s="143"/>
      <c r="K80" s="143"/>
      <c r="L80" s="143"/>
      <c r="M80" s="22"/>
      <c r="N80" s="22"/>
    </row>
    <row r="81" ht="12.75">
      <c r="B81" s="62"/>
    </row>
  </sheetData>
  <sheetProtection password="DF80" sheet="1"/>
  <mergeCells count="39">
    <mergeCell ref="A1:L2"/>
    <mergeCell ref="A8:L8"/>
    <mergeCell ref="A13:L13"/>
    <mergeCell ref="A6:L6"/>
    <mergeCell ref="A7:L7"/>
    <mergeCell ref="A11:L11"/>
    <mergeCell ref="A5:L5"/>
    <mergeCell ref="A20:L20"/>
    <mergeCell ref="A9:L9"/>
    <mergeCell ref="A12:L12"/>
    <mergeCell ref="A16:L16"/>
    <mergeCell ref="A17:L17"/>
    <mergeCell ref="A19:L19"/>
    <mergeCell ref="A14:L14"/>
    <mergeCell ref="A22:L22"/>
    <mergeCell ref="A23:L23"/>
    <mergeCell ref="A24:L24"/>
    <mergeCell ref="A33:L33"/>
    <mergeCell ref="A26:L26"/>
    <mergeCell ref="A27:L27"/>
    <mergeCell ref="A29:L29"/>
    <mergeCell ref="A31:L31"/>
    <mergeCell ref="A32:L32"/>
    <mergeCell ref="A28:L28"/>
    <mergeCell ref="A35:L35"/>
    <mergeCell ref="A34:L34"/>
    <mergeCell ref="A43:L43"/>
    <mergeCell ref="A44:L44"/>
    <mergeCell ref="A40:L40"/>
    <mergeCell ref="A41:L41"/>
    <mergeCell ref="C80:H80"/>
    <mergeCell ref="C79:H79"/>
    <mergeCell ref="A77:H77"/>
    <mergeCell ref="C78:H78"/>
    <mergeCell ref="A46:L46"/>
    <mergeCell ref="A37:L37"/>
    <mergeCell ref="A38:L38"/>
    <mergeCell ref="A45:L45"/>
    <mergeCell ref="A47:L47"/>
  </mergeCells>
  <printOptions/>
  <pageMargins left="0.7874015748031497" right="0.7874015748031497" top="0.984251968503937" bottom="0.984251968503937" header="0.5118110236220472" footer="0.511811023622047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Tabelle5">
    <tabColor theme="7"/>
  </sheetPr>
  <dimension ref="A1:F62"/>
  <sheetViews>
    <sheetView showGridLines="0" workbookViewId="0" topLeftCell="A1">
      <selection activeCell="C41" sqref="C41:D41"/>
    </sheetView>
  </sheetViews>
  <sheetFormatPr defaultColWidth="11.421875" defaultRowHeight="12.75"/>
  <cols>
    <col min="1" max="1" width="17.8515625" style="0" bestFit="1" customWidth="1"/>
    <col min="2" max="2" width="17.57421875" style="0" customWidth="1"/>
    <col min="3" max="3" width="13.7109375" style="0" customWidth="1"/>
    <col min="4" max="4" width="14.8515625" style="0" customWidth="1"/>
  </cols>
  <sheetData>
    <row r="1" spans="1:6" ht="12.75">
      <c r="A1" s="88"/>
      <c r="B1" s="88"/>
      <c r="C1" s="88"/>
      <c r="D1" s="88"/>
      <c r="E1" s="88"/>
      <c r="F1" s="89" t="str">
        <f>Einführung!L4</f>
        <v>v01.15</v>
      </c>
    </row>
    <row r="2" spans="1:6" ht="13.5" thickBot="1">
      <c r="A2" s="88"/>
      <c r="B2" s="88"/>
      <c r="C2" s="88"/>
      <c r="D2" s="88"/>
      <c r="E2" s="88"/>
      <c r="F2" s="88"/>
    </row>
    <row r="3" spans="1:6" ht="12.75">
      <c r="A3" s="265" t="s">
        <v>177</v>
      </c>
      <c r="B3" s="266"/>
      <c r="C3" s="266"/>
      <c r="D3" s="266"/>
      <c r="E3" s="90" t="s">
        <v>69</v>
      </c>
      <c r="F3" s="91" t="s">
        <v>70</v>
      </c>
    </row>
    <row r="4" spans="1:6" ht="13.5">
      <c r="A4" s="260" t="s">
        <v>68</v>
      </c>
      <c r="B4" s="261"/>
      <c r="C4" s="261"/>
      <c r="D4" s="261"/>
      <c r="E4" s="93" t="s">
        <v>66</v>
      </c>
      <c r="F4" s="94" t="s">
        <v>71</v>
      </c>
    </row>
    <row r="5" spans="1:6" ht="13.5">
      <c r="A5" s="260" t="s">
        <v>73</v>
      </c>
      <c r="B5" s="261"/>
      <c r="C5" s="261"/>
      <c r="D5" s="261"/>
      <c r="E5" s="93" t="s">
        <v>72</v>
      </c>
      <c r="F5" s="94" t="s">
        <v>71</v>
      </c>
    </row>
    <row r="6" spans="1:6" ht="13.5">
      <c r="A6" s="260" t="s">
        <v>74</v>
      </c>
      <c r="B6" s="261"/>
      <c r="C6" s="261"/>
      <c r="D6" s="261"/>
      <c r="E6" s="93" t="s">
        <v>75</v>
      </c>
      <c r="F6" s="94" t="s">
        <v>76</v>
      </c>
    </row>
    <row r="7" spans="1:6" ht="13.5">
      <c r="A7" s="260" t="s">
        <v>77</v>
      </c>
      <c r="B7" s="261"/>
      <c r="C7" s="261"/>
      <c r="D7" s="261"/>
      <c r="E7" s="93" t="s">
        <v>78</v>
      </c>
      <c r="F7" s="94" t="s">
        <v>71</v>
      </c>
    </row>
    <row r="8" spans="1:6" ht="13.5">
      <c r="A8" s="260" t="s">
        <v>206</v>
      </c>
      <c r="B8" s="261"/>
      <c r="C8" s="261"/>
      <c r="D8" s="261"/>
      <c r="E8" s="93" t="s">
        <v>79</v>
      </c>
      <c r="F8" s="94" t="s">
        <v>71</v>
      </c>
    </row>
    <row r="9" spans="1:6" ht="13.5">
      <c r="A9" s="260" t="s">
        <v>81</v>
      </c>
      <c r="B9" s="261"/>
      <c r="C9" s="261"/>
      <c r="D9" s="261"/>
      <c r="E9" s="93" t="s">
        <v>82</v>
      </c>
      <c r="F9" s="94" t="s">
        <v>80</v>
      </c>
    </row>
    <row r="10" spans="1:6" ht="12.75">
      <c r="A10" s="260" t="s">
        <v>0</v>
      </c>
      <c r="B10" s="261"/>
      <c r="C10" s="261"/>
      <c r="D10" s="261"/>
      <c r="E10" s="93" t="s">
        <v>83</v>
      </c>
      <c r="F10" s="94" t="s">
        <v>84</v>
      </c>
    </row>
    <row r="11" spans="1:6" ht="13.5">
      <c r="A11" s="260" t="s">
        <v>85</v>
      </c>
      <c r="B11" s="261"/>
      <c r="C11" s="261"/>
      <c r="D11" s="261"/>
      <c r="E11" s="93" t="s">
        <v>86</v>
      </c>
      <c r="F11" s="94" t="s">
        <v>31</v>
      </c>
    </row>
    <row r="12" spans="1:6" ht="13.5">
      <c r="A12" s="260" t="s">
        <v>117</v>
      </c>
      <c r="B12" s="261"/>
      <c r="C12" s="261"/>
      <c r="D12" s="261"/>
      <c r="E12" s="93" t="s">
        <v>118</v>
      </c>
      <c r="F12" s="94" t="s">
        <v>31</v>
      </c>
    </row>
    <row r="13" spans="1:6" ht="13.5">
      <c r="A13" s="260" t="s">
        <v>87</v>
      </c>
      <c r="B13" s="261"/>
      <c r="C13" s="261"/>
      <c r="D13" s="261"/>
      <c r="E13" s="93" t="s">
        <v>88</v>
      </c>
      <c r="F13" s="94" t="s">
        <v>89</v>
      </c>
    </row>
    <row r="14" spans="1:6" ht="13.5">
      <c r="A14" s="260" t="s">
        <v>178</v>
      </c>
      <c r="B14" s="261"/>
      <c r="C14" s="261"/>
      <c r="D14" s="261"/>
      <c r="E14" s="93" t="s">
        <v>90</v>
      </c>
      <c r="F14" s="94" t="s">
        <v>31</v>
      </c>
    </row>
    <row r="15" spans="1:6" ht="13.5">
      <c r="A15" s="260" t="s">
        <v>91</v>
      </c>
      <c r="B15" s="261"/>
      <c r="C15" s="261"/>
      <c r="D15" s="261"/>
      <c r="E15" s="93" t="s">
        <v>93</v>
      </c>
      <c r="F15" s="94" t="s">
        <v>92</v>
      </c>
    </row>
    <row r="16" spans="1:6" ht="12.75">
      <c r="A16" s="263" t="s">
        <v>94</v>
      </c>
      <c r="B16" s="264"/>
      <c r="C16" s="264"/>
      <c r="D16" s="264"/>
      <c r="E16" s="95" t="s">
        <v>61</v>
      </c>
      <c r="F16" s="96" t="s">
        <v>76</v>
      </c>
    </row>
    <row r="17" spans="1:6" ht="13.5">
      <c r="A17" s="262" t="s">
        <v>114</v>
      </c>
      <c r="B17" s="261"/>
      <c r="C17" s="261"/>
      <c r="D17" s="261"/>
      <c r="E17" s="98" t="s">
        <v>115</v>
      </c>
      <c r="F17" s="99" t="s">
        <v>76</v>
      </c>
    </row>
    <row r="18" spans="1:6" ht="13.5">
      <c r="A18" s="262" t="s">
        <v>176</v>
      </c>
      <c r="B18" s="261"/>
      <c r="C18" s="261"/>
      <c r="D18" s="261"/>
      <c r="E18" s="98" t="s">
        <v>175</v>
      </c>
      <c r="F18" s="99" t="s">
        <v>76</v>
      </c>
    </row>
    <row r="19" spans="1:6" ht="13.5">
      <c r="A19" s="262" t="s">
        <v>122</v>
      </c>
      <c r="B19" s="261"/>
      <c r="C19" s="261"/>
      <c r="D19" s="261"/>
      <c r="E19" s="98" t="s">
        <v>123</v>
      </c>
      <c r="F19" s="99" t="s">
        <v>80</v>
      </c>
    </row>
    <row r="20" spans="1:6" ht="12.75">
      <c r="A20" s="97" t="s">
        <v>168</v>
      </c>
      <c r="B20" s="92"/>
      <c r="C20" s="92"/>
      <c r="D20" s="92"/>
      <c r="E20" s="98" t="s">
        <v>167</v>
      </c>
      <c r="F20" s="99" t="s">
        <v>80</v>
      </c>
    </row>
    <row r="21" spans="1:6" ht="13.5">
      <c r="A21" s="259" t="s">
        <v>183</v>
      </c>
      <c r="B21" s="259"/>
      <c r="C21" s="259"/>
      <c r="D21" s="247"/>
      <c r="E21" s="100" t="s">
        <v>179</v>
      </c>
      <c r="F21" s="101" t="s">
        <v>181</v>
      </c>
    </row>
    <row r="22" spans="1:6" ht="13.5">
      <c r="A22" s="247" t="s">
        <v>184</v>
      </c>
      <c r="B22" s="248"/>
      <c r="C22" s="248"/>
      <c r="D22" s="248"/>
      <c r="E22" s="102" t="s">
        <v>180</v>
      </c>
      <c r="F22" s="103" t="s">
        <v>182</v>
      </c>
    </row>
    <row r="23" spans="1:6" ht="12.75">
      <c r="A23" s="104"/>
      <c r="B23" s="88"/>
      <c r="C23" s="88"/>
      <c r="D23" s="88"/>
      <c r="E23" s="88"/>
      <c r="F23" s="88"/>
    </row>
    <row r="24" spans="1:6" ht="12.75">
      <c r="A24" s="104"/>
      <c r="B24" s="88"/>
      <c r="C24" s="88"/>
      <c r="D24" s="88"/>
      <c r="E24" s="88"/>
      <c r="F24" s="88"/>
    </row>
    <row r="25" spans="1:6" ht="13.5" thickBot="1">
      <c r="A25" s="88"/>
      <c r="B25" s="88"/>
      <c r="C25" s="88"/>
      <c r="D25" s="88"/>
      <c r="E25" s="88"/>
      <c r="F25" s="88"/>
    </row>
    <row r="26" spans="1:6" ht="13.5" thickBot="1">
      <c r="A26" s="256" t="s">
        <v>65</v>
      </c>
      <c r="B26" s="257"/>
      <c r="C26" s="258"/>
      <c r="D26" s="88"/>
      <c r="E26" s="88"/>
      <c r="F26" s="88"/>
    </row>
    <row r="27" spans="1:6" ht="13.5" thickBot="1">
      <c r="A27" s="105" t="s">
        <v>186</v>
      </c>
      <c r="B27" s="106">
        <v>1</v>
      </c>
      <c r="C27" s="107"/>
      <c r="D27" s="88"/>
      <c r="E27" s="88"/>
      <c r="F27" s="88"/>
    </row>
    <row r="28" spans="1:6" ht="12.75">
      <c r="A28" s="108" t="s">
        <v>185</v>
      </c>
      <c r="B28" s="109"/>
      <c r="C28" s="110"/>
      <c r="D28" s="88"/>
      <c r="E28" s="88"/>
      <c r="F28" s="88"/>
    </row>
    <row r="29" spans="1:6" ht="12.75">
      <c r="A29" s="111" t="s">
        <v>187</v>
      </c>
      <c r="B29" s="112">
        <v>1</v>
      </c>
      <c r="C29" s="113" t="s">
        <v>190</v>
      </c>
      <c r="D29" s="88"/>
      <c r="E29" s="88"/>
      <c r="F29" s="88"/>
    </row>
    <row r="30" spans="1:6" ht="25.5">
      <c r="A30" s="114" t="s">
        <v>188</v>
      </c>
      <c r="B30" s="115" t="s">
        <v>191</v>
      </c>
      <c r="C30" s="116" t="s">
        <v>190</v>
      </c>
      <c r="D30" s="88"/>
      <c r="E30" s="88"/>
      <c r="F30" s="88"/>
    </row>
    <row r="31" spans="1:6" ht="27.75" customHeight="1" thickBot="1">
      <c r="A31" s="117" t="s">
        <v>188</v>
      </c>
      <c r="B31" s="118" t="s">
        <v>192</v>
      </c>
      <c r="C31" s="119" t="s">
        <v>189</v>
      </c>
      <c r="D31" s="88"/>
      <c r="E31" s="88"/>
      <c r="F31" s="88"/>
    </row>
    <row r="32" spans="1:6" ht="12.75">
      <c r="A32" s="88"/>
      <c r="B32" s="120"/>
      <c r="C32" s="88"/>
      <c r="D32" s="88"/>
      <c r="E32" s="88"/>
      <c r="F32" s="88"/>
    </row>
    <row r="33" spans="1:6" ht="13.5" thickBot="1">
      <c r="A33" s="88"/>
      <c r="B33" s="88"/>
      <c r="C33" s="88"/>
      <c r="D33" s="88"/>
      <c r="E33" s="121"/>
      <c r="F33" s="88"/>
    </row>
    <row r="34" spans="1:6" ht="13.5" thickBot="1">
      <c r="A34" s="253" t="s">
        <v>193</v>
      </c>
      <c r="B34" s="254"/>
      <c r="C34" s="254"/>
      <c r="D34" s="255"/>
      <c r="E34" s="121"/>
      <c r="F34" s="88"/>
    </row>
    <row r="35" spans="1:6" ht="14.25">
      <c r="A35" s="245" t="s">
        <v>24</v>
      </c>
      <c r="B35" s="249" t="s">
        <v>47</v>
      </c>
      <c r="C35" s="249"/>
      <c r="D35" s="250"/>
      <c r="E35" s="88"/>
      <c r="F35" s="88"/>
    </row>
    <row r="36" spans="1:6" ht="13.5" thickBot="1">
      <c r="A36" s="246"/>
      <c r="B36" s="122" t="s">
        <v>31</v>
      </c>
      <c r="C36" s="251" t="s">
        <v>32</v>
      </c>
      <c r="D36" s="252"/>
      <c r="E36" s="88"/>
      <c r="F36" s="88"/>
    </row>
    <row r="37" spans="1:6" ht="14.25">
      <c r="A37" s="123" t="s">
        <v>25</v>
      </c>
      <c r="B37" s="124" t="s">
        <v>33</v>
      </c>
      <c r="C37" s="243" t="s">
        <v>40</v>
      </c>
      <c r="D37" s="244"/>
      <c r="E37" s="88"/>
      <c r="F37" s="88"/>
    </row>
    <row r="38" spans="1:6" ht="14.25">
      <c r="A38" s="123" t="s">
        <v>26</v>
      </c>
      <c r="B38" s="124" t="s">
        <v>34</v>
      </c>
      <c r="C38" s="243" t="s">
        <v>41</v>
      </c>
      <c r="D38" s="244"/>
      <c r="E38" s="88"/>
      <c r="F38" s="88"/>
    </row>
    <row r="39" spans="1:6" ht="14.25">
      <c r="A39" s="123" t="s">
        <v>27</v>
      </c>
      <c r="B39" s="124" t="s">
        <v>35</v>
      </c>
      <c r="C39" s="243" t="s">
        <v>42</v>
      </c>
      <c r="D39" s="244"/>
      <c r="E39" s="88"/>
      <c r="F39" s="88"/>
    </row>
    <row r="40" spans="1:6" ht="14.25">
      <c r="A40" s="123" t="s">
        <v>28</v>
      </c>
      <c r="B40" s="124" t="s">
        <v>36</v>
      </c>
      <c r="C40" s="243" t="s">
        <v>43</v>
      </c>
      <c r="D40" s="244"/>
      <c r="E40" s="88"/>
      <c r="F40" s="88"/>
    </row>
    <row r="41" spans="1:6" ht="14.25">
      <c r="A41" s="123" t="s">
        <v>29</v>
      </c>
      <c r="B41" s="124" t="s">
        <v>37</v>
      </c>
      <c r="C41" s="243" t="s">
        <v>44</v>
      </c>
      <c r="D41" s="244"/>
      <c r="E41" s="88"/>
      <c r="F41" s="88"/>
    </row>
    <row r="42" spans="1:6" ht="14.25">
      <c r="A42" s="123" t="s">
        <v>48</v>
      </c>
      <c r="B42" s="124" t="s">
        <v>38</v>
      </c>
      <c r="C42" s="243" t="s">
        <v>45</v>
      </c>
      <c r="D42" s="244"/>
      <c r="E42" s="88"/>
      <c r="F42" s="88"/>
    </row>
    <row r="43" spans="1:6" ht="15" thickBot="1">
      <c r="A43" s="125" t="s">
        <v>30</v>
      </c>
      <c r="B43" s="126" t="s">
        <v>39</v>
      </c>
      <c r="C43" s="241" t="s">
        <v>46</v>
      </c>
      <c r="D43" s="242"/>
      <c r="E43" s="88"/>
      <c r="F43" s="88"/>
    </row>
    <row r="44" spans="1:6" ht="12.75">
      <c r="A44" s="88"/>
      <c r="B44" s="88"/>
      <c r="C44" s="88"/>
      <c r="D44" s="88"/>
      <c r="E44" s="88"/>
      <c r="F44" s="88"/>
    </row>
    <row r="45" spans="1:6" ht="12.75">
      <c r="A45" s="127"/>
      <c r="B45" s="88"/>
      <c r="C45" s="88"/>
      <c r="D45" s="88"/>
      <c r="E45" s="88"/>
      <c r="F45" s="88"/>
    </row>
    <row r="46" spans="1:6" ht="12.75">
      <c r="A46" s="88"/>
      <c r="B46" s="88"/>
      <c r="C46" s="88"/>
      <c r="D46" s="88"/>
      <c r="E46" s="88"/>
      <c r="F46" s="88"/>
    </row>
    <row r="47" spans="1:6" ht="12.75">
      <c r="A47" s="88"/>
      <c r="B47" s="88"/>
      <c r="C47" s="88"/>
      <c r="D47" s="88"/>
      <c r="E47" s="88"/>
      <c r="F47" s="88"/>
    </row>
    <row r="48" spans="1:6" ht="12.75">
      <c r="A48" s="88"/>
      <c r="B48" s="88"/>
      <c r="C48" s="88"/>
      <c r="D48" s="88"/>
      <c r="E48" s="88"/>
      <c r="F48" s="88"/>
    </row>
    <row r="49" spans="1:6" ht="12.75">
      <c r="A49" s="88"/>
      <c r="B49" s="88"/>
      <c r="C49" s="88"/>
      <c r="D49" s="88"/>
      <c r="E49" s="88"/>
      <c r="F49" s="88"/>
    </row>
    <row r="50" spans="1:6" ht="12.75">
      <c r="A50" s="88"/>
      <c r="B50" s="88"/>
      <c r="C50" s="88"/>
      <c r="D50" s="88"/>
      <c r="E50" s="88"/>
      <c r="F50" s="88"/>
    </row>
    <row r="51" spans="1:6" ht="12.75">
      <c r="A51" s="88"/>
      <c r="B51" s="88"/>
      <c r="C51" s="88"/>
      <c r="D51" s="88"/>
      <c r="E51" s="88"/>
      <c r="F51" s="88"/>
    </row>
    <row r="52" spans="1:6" ht="12.75">
      <c r="A52" s="88"/>
      <c r="B52" s="88"/>
      <c r="C52" s="88"/>
      <c r="D52" s="88"/>
      <c r="E52" s="88"/>
      <c r="F52" s="88"/>
    </row>
    <row r="53" spans="1:6" ht="12.75">
      <c r="A53" s="88"/>
      <c r="B53" s="88"/>
      <c r="C53" s="88"/>
      <c r="D53" s="88"/>
      <c r="E53" s="88"/>
      <c r="F53" s="88"/>
    </row>
    <row r="54" spans="1:6" ht="12.75">
      <c r="A54" s="88"/>
      <c r="B54" s="88"/>
      <c r="C54" s="88"/>
      <c r="D54" s="88"/>
      <c r="E54" s="88"/>
      <c r="F54" s="88"/>
    </row>
    <row r="55" spans="1:6" ht="12.75">
      <c r="A55" s="88"/>
      <c r="B55" s="88"/>
      <c r="C55" s="88"/>
      <c r="D55" s="88"/>
      <c r="E55" s="88"/>
      <c r="F55" s="88"/>
    </row>
    <row r="56" spans="1:6" ht="12.75">
      <c r="A56" s="88"/>
      <c r="B56" s="88"/>
      <c r="C56" s="88"/>
      <c r="D56" s="88"/>
      <c r="E56" s="88"/>
      <c r="F56" s="88"/>
    </row>
    <row r="57" spans="1:6" ht="12.75">
      <c r="A57" s="88"/>
      <c r="B57" s="88"/>
      <c r="C57" s="88"/>
      <c r="D57" s="88"/>
      <c r="E57" s="88"/>
      <c r="F57" s="88"/>
    </row>
    <row r="58" spans="1:6" ht="12.75">
      <c r="A58" s="88"/>
      <c r="B58" s="88"/>
      <c r="C58" s="88"/>
      <c r="D58" s="88"/>
      <c r="E58" s="88"/>
      <c r="F58" s="88"/>
    </row>
    <row r="59" spans="1:6" ht="12.75">
      <c r="A59" s="88"/>
      <c r="B59" s="88"/>
      <c r="C59" s="88"/>
      <c r="D59" s="88"/>
      <c r="E59" s="88"/>
      <c r="F59" s="88"/>
    </row>
    <row r="60" spans="1:6" ht="12.75">
      <c r="A60" s="88"/>
      <c r="B60" s="88"/>
      <c r="C60" s="88"/>
      <c r="D60" s="88"/>
      <c r="E60" s="88"/>
      <c r="F60" s="88"/>
    </row>
    <row r="61" spans="1:6" ht="12.75">
      <c r="A61" s="88"/>
      <c r="B61" s="88"/>
      <c r="C61" s="88"/>
      <c r="D61" s="88"/>
      <c r="E61" s="88"/>
      <c r="F61" s="88"/>
    </row>
    <row r="62" spans="1:6" ht="12.75">
      <c r="A62" s="88"/>
      <c r="B62" s="88"/>
      <c r="C62" s="88"/>
      <c r="D62" s="88"/>
      <c r="E62" s="88"/>
      <c r="F62" s="88"/>
    </row>
  </sheetData>
  <sheetProtection password="DF80" sheet="1"/>
  <mergeCells count="31">
    <mergeCell ref="A3:D3"/>
    <mergeCell ref="A15:D15"/>
    <mergeCell ref="A4:D4"/>
    <mergeCell ref="A5:D5"/>
    <mergeCell ref="A6:D6"/>
    <mergeCell ref="A10:D10"/>
    <mergeCell ref="A7:D7"/>
    <mergeCell ref="A8:D8"/>
    <mergeCell ref="A12:D12"/>
    <mergeCell ref="A9:D9"/>
    <mergeCell ref="A21:D21"/>
    <mergeCell ref="A13:D13"/>
    <mergeCell ref="A18:D18"/>
    <mergeCell ref="A11:D11"/>
    <mergeCell ref="A19:D19"/>
    <mergeCell ref="A14:D14"/>
    <mergeCell ref="A17:D17"/>
    <mergeCell ref="A16:D16"/>
    <mergeCell ref="A22:D22"/>
    <mergeCell ref="B35:D35"/>
    <mergeCell ref="C38:D38"/>
    <mergeCell ref="C36:D36"/>
    <mergeCell ref="A34:D34"/>
    <mergeCell ref="A26:C26"/>
    <mergeCell ref="C43:D43"/>
    <mergeCell ref="C42:D42"/>
    <mergeCell ref="C41:D41"/>
    <mergeCell ref="C40:D40"/>
    <mergeCell ref="C37:D37"/>
    <mergeCell ref="A35:A36"/>
    <mergeCell ref="C39:D39"/>
  </mergeCells>
  <printOptions/>
  <pageMargins left="0.7" right="0.7" top="0.787401575" bottom="0.787401575" header="0.3" footer="0.3"/>
  <pageSetup horizontalDpi="600" verticalDpi="600" orientation="portrait" paperSize="9" r:id="rId2"/>
  <headerFooter>
    <oddHeader>&amp;C&amp;"Arial,Fett"&amp;14BEGRIFFE&amp;R&amp;G</oddHeader>
    <oddFooter>&amp;RSeite &amp;P von 1</oddFooter>
  </headerFooter>
  <legacyDrawingHF r:id="rId1"/>
</worksheet>
</file>

<file path=xl/worksheets/sheet3.xml><?xml version="1.0" encoding="utf-8"?>
<worksheet xmlns="http://schemas.openxmlformats.org/spreadsheetml/2006/main" xmlns:r="http://schemas.openxmlformats.org/officeDocument/2006/relationships">
  <sheetPr codeName="Tabelle7">
    <tabColor theme="9"/>
  </sheetPr>
  <dimension ref="A1:N47"/>
  <sheetViews>
    <sheetView showGridLines="0" zoomScale="85" zoomScaleNormal="85" workbookViewId="0" topLeftCell="A10">
      <selection activeCell="E4" sqref="E4:K6"/>
    </sheetView>
  </sheetViews>
  <sheetFormatPr defaultColWidth="11.421875" defaultRowHeight="12.75"/>
  <cols>
    <col min="1" max="2" width="10.421875" style="0" customWidth="1"/>
    <col min="3" max="3" width="3.140625" style="0" customWidth="1"/>
    <col min="4" max="14" width="10.421875" style="0" customWidth="1"/>
  </cols>
  <sheetData>
    <row r="1" ht="12.75">
      <c r="N1" t="str">
        <f>Einführung!L4</f>
        <v>v01.15</v>
      </c>
    </row>
    <row r="2" ht="13.5" thickBot="1"/>
    <row r="3" spans="1:11" ht="13.5" thickBot="1">
      <c r="A3" s="267" t="s">
        <v>107</v>
      </c>
      <c r="B3" s="268"/>
      <c r="C3" s="268"/>
      <c r="D3" s="268"/>
      <c r="E3" s="268"/>
      <c r="F3" s="268"/>
      <c r="G3" s="268"/>
      <c r="H3" s="268"/>
      <c r="I3" s="268"/>
      <c r="J3" s="268"/>
      <c r="K3" s="269"/>
    </row>
    <row r="4" spans="1:11" ht="12.75">
      <c r="A4" s="270" t="s">
        <v>106</v>
      </c>
      <c r="B4" s="271"/>
      <c r="C4" s="271"/>
      <c r="D4" s="271"/>
      <c r="E4" s="277"/>
      <c r="F4" s="278"/>
      <c r="G4" s="278"/>
      <c r="H4" s="278"/>
      <c r="I4" s="278"/>
      <c r="J4" s="278"/>
      <c r="K4" s="279"/>
    </row>
    <row r="5" spans="1:11" ht="12.75">
      <c r="A5" s="272" t="s">
        <v>104</v>
      </c>
      <c r="B5" s="273"/>
      <c r="C5" s="273"/>
      <c r="D5" s="274"/>
      <c r="E5" s="281"/>
      <c r="F5" s="282"/>
      <c r="G5" s="282"/>
      <c r="H5" s="282"/>
      <c r="I5" s="282"/>
      <c r="J5" s="282"/>
      <c r="K5" s="283"/>
    </row>
    <row r="6" spans="1:13" ht="13.5" thickBot="1">
      <c r="A6" s="275" t="s">
        <v>105</v>
      </c>
      <c r="B6" s="276"/>
      <c r="C6" s="276"/>
      <c r="D6" s="276"/>
      <c r="E6" s="284"/>
      <c r="F6" s="285"/>
      <c r="G6" s="285"/>
      <c r="H6" s="285"/>
      <c r="I6" s="285"/>
      <c r="J6" s="285"/>
      <c r="K6" s="286"/>
      <c r="L6" s="22"/>
      <c r="M6" s="22"/>
    </row>
    <row r="7" spans="1:14" ht="13.5" thickBot="1">
      <c r="A7" s="67"/>
      <c r="B7" s="64"/>
      <c r="C7" s="64"/>
      <c r="D7" s="64"/>
      <c r="E7" s="65"/>
      <c r="F7" s="66"/>
      <c r="G7" s="66"/>
      <c r="H7" s="66"/>
      <c r="I7" s="66"/>
      <c r="J7" s="66"/>
      <c r="K7" s="66"/>
      <c r="L7" s="22"/>
      <c r="M7" s="22"/>
      <c r="N7" s="21"/>
    </row>
    <row r="8" spans="1:14" ht="26.25" customHeight="1" thickBot="1">
      <c r="A8" s="287" t="s">
        <v>59</v>
      </c>
      <c r="B8" s="288"/>
      <c r="C8" s="288"/>
      <c r="D8" s="288"/>
      <c r="E8" s="288"/>
      <c r="F8" s="288"/>
      <c r="G8" s="288"/>
      <c r="H8" s="288"/>
      <c r="I8" s="288"/>
      <c r="J8" s="288"/>
      <c r="K8" s="288"/>
      <c r="L8" s="288"/>
      <c r="M8" s="288"/>
      <c r="N8" s="289"/>
    </row>
    <row r="9" spans="1:14" ht="12.75" customHeight="1">
      <c r="A9" s="295" t="s">
        <v>57</v>
      </c>
      <c r="B9" s="296"/>
      <c r="C9" s="296"/>
      <c r="D9" s="296"/>
      <c r="E9" s="296"/>
      <c r="F9" s="296"/>
      <c r="G9" s="296"/>
      <c r="H9" s="296"/>
      <c r="I9" s="296"/>
      <c r="J9" s="296"/>
      <c r="K9" s="296"/>
      <c r="L9" s="296"/>
      <c r="M9" s="296"/>
      <c r="N9" s="297"/>
    </row>
    <row r="10" spans="1:14" ht="33.75" customHeight="1">
      <c r="A10" s="298" t="s">
        <v>205</v>
      </c>
      <c r="B10" s="299"/>
      <c r="C10" s="299"/>
      <c r="D10" s="299"/>
      <c r="E10" s="299"/>
      <c r="F10" s="299"/>
      <c r="G10" s="299"/>
      <c r="H10" s="299"/>
      <c r="I10" s="299"/>
      <c r="J10" s="299"/>
      <c r="K10" s="299"/>
      <c r="L10" s="299"/>
      <c r="M10" s="299"/>
      <c r="N10" s="300"/>
    </row>
    <row r="11" spans="1:14" ht="27" customHeight="1">
      <c r="A11" s="301"/>
      <c r="B11" s="299"/>
      <c r="C11" s="299"/>
      <c r="D11" s="299"/>
      <c r="E11" s="299"/>
      <c r="F11" s="299"/>
      <c r="G11" s="299"/>
      <c r="H11" s="299"/>
      <c r="I11" s="299"/>
      <c r="J11" s="299"/>
      <c r="K11" s="299"/>
      <c r="L11" s="299"/>
      <c r="M11" s="299"/>
      <c r="N11" s="300"/>
    </row>
    <row r="12" spans="1:14" ht="28.5" customHeight="1" thickBot="1">
      <c r="A12" s="302"/>
      <c r="B12" s="303"/>
      <c r="C12" s="303"/>
      <c r="D12" s="303"/>
      <c r="E12" s="303"/>
      <c r="F12" s="303"/>
      <c r="G12" s="303"/>
      <c r="H12" s="303"/>
      <c r="I12" s="303"/>
      <c r="J12" s="303"/>
      <c r="K12" s="303"/>
      <c r="L12" s="303"/>
      <c r="M12" s="303"/>
      <c r="N12" s="304"/>
    </row>
    <row r="13" spans="1:14" ht="18" customHeight="1">
      <c r="A13" s="9"/>
      <c r="B13" s="9"/>
      <c r="C13" s="9"/>
      <c r="D13" s="9"/>
      <c r="E13" s="9"/>
      <c r="F13" s="9"/>
      <c r="G13" s="9"/>
      <c r="H13" s="9"/>
      <c r="I13" s="9"/>
      <c r="J13" s="9"/>
      <c r="K13" s="9"/>
      <c r="L13" s="9"/>
      <c r="M13" s="9"/>
      <c r="N13" s="9"/>
    </row>
    <row r="14" spans="1:4" ht="12.75">
      <c r="A14" s="20" t="s">
        <v>58</v>
      </c>
      <c r="B14" s="305" t="s">
        <v>198</v>
      </c>
      <c r="C14" s="305"/>
      <c r="D14" s="305"/>
    </row>
    <row r="17" spans="1:7" ht="13.5" thickBot="1">
      <c r="A17" s="3"/>
      <c r="B17" s="3"/>
      <c r="C17" s="3"/>
      <c r="E17" s="20"/>
      <c r="F17" s="19"/>
      <c r="G17" s="19"/>
    </row>
    <row r="18" spans="1:4" ht="15" thickBot="1">
      <c r="A18" s="293" t="s">
        <v>49</v>
      </c>
      <c r="B18" s="294"/>
      <c r="C18" s="70"/>
      <c r="D18" s="176">
        <v>3046</v>
      </c>
    </row>
    <row r="19" ht="13.5" thickBot="1"/>
    <row r="20" spans="1:14" ht="12.75">
      <c r="A20" s="24" t="s">
        <v>1</v>
      </c>
      <c r="B20" s="25" t="s">
        <v>2</v>
      </c>
      <c r="C20" s="172">
        <v>0</v>
      </c>
      <c r="D20" s="68">
        <v>1</v>
      </c>
      <c r="E20" s="68">
        <v>2</v>
      </c>
      <c r="F20" s="68">
        <v>3</v>
      </c>
      <c r="G20" s="68">
        <v>5</v>
      </c>
      <c r="H20" s="68">
        <v>10</v>
      </c>
      <c r="I20" s="68">
        <v>20</v>
      </c>
      <c r="J20" s="68">
        <v>25</v>
      </c>
      <c r="K20" s="68">
        <v>30</v>
      </c>
      <c r="L20" s="68">
        <v>50</v>
      </c>
      <c r="M20" s="68">
        <v>75</v>
      </c>
      <c r="N20" s="69">
        <v>100</v>
      </c>
    </row>
    <row r="21" spans="1:14" ht="14.25">
      <c r="A21" s="150" t="s">
        <v>3</v>
      </c>
      <c r="B21" s="27">
        <v>5</v>
      </c>
      <c r="C21" s="173">
        <v>0</v>
      </c>
      <c r="D21" s="176">
        <v>7.8</v>
      </c>
      <c r="E21" s="176">
        <v>10.7</v>
      </c>
      <c r="F21" s="176">
        <v>12.3</v>
      </c>
      <c r="G21" s="176">
        <v>14.4</v>
      </c>
      <c r="H21" s="176">
        <v>17.2</v>
      </c>
      <c r="I21" s="176">
        <v>20.1</v>
      </c>
      <c r="J21" s="176">
        <v>21</v>
      </c>
      <c r="K21" s="176">
        <v>21.7</v>
      </c>
      <c r="L21" s="176">
        <v>23.8</v>
      </c>
      <c r="M21" s="176">
        <v>25.5</v>
      </c>
      <c r="N21" s="176">
        <v>26.6</v>
      </c>
    </row>
    <row r="22" spans="1:14" ht="14.25">
      <c r="A22" s="26" t="s">
        <v>141</v>
      </c>
      <c r="B22" s="27">
        <v>10</v>
      </c>
      <c r="C22" s="173">
        <v>0</v>
      </c>
      <c r="D22" s="176">
        <v>9.9</v>
      </c>
      <c r="E22" s="176">
        <v>13.7</v>
      </c>
      <c r="F22" s="176">
        <v>16</v>
      </c>
      <c r="G22" s="176">
        <v>18.8</v>
      </c>
      <c r="H22" s="176">
        <v>22.5</v>
      </c>
      <c r="I22" s="176">
        <v>26.4</v>
      </c>
      <c r="J22" s="176">
        <v>27.6</v>
      </c>
      <c r="K22" s="176">
        <v>28.6</v>
      </c>
      <c r="L22" s="176">
        <v>31.4</v>
      </c>
      <c r="M22" s="176">
        <v>33.6</v>
      </c>
      <c r="N22" s="176">
        <v>35.2</v>
      </c>
    </row>
    <row r="23" spans="1:14" ht="14.25">
      <c r="A23" s="26" t="s">
        <v>4</v>
      </c>
      <c r="B23" s="27">
        <v>15</v>
      </c>
      <c r="C23" s="173">
        <v>0</v>
      </c>
      <c r="D23" s="176">
        <v>11.5</v>
      </c>
      <c r="E23" s="176">
        <v>16</v>
      </c>
      <c r="F23" s="176">
        <v>18.6</v>
      </c>
      <c r="G23" s="176">
        <v>21.9</v>
      </c>
      <c r="H23" s="176">
        <v>26.5</v>
      </c>
      <c r="I23" s="176">
        <v>31</v>
      </c>
      <c r="J23" s="176">
        <v>32.5</v>
      </c>
      <c r="K23" s="176">
        <v>33.6</v>
      </c>
      <c r="L23" s="176">
        <v>37</v>
      </c>
      <c r="M23" s="176">
        <v>39.6</v>
      </c>
      <c r="N23" s="176">
        <v>41.5</v>
      </c>
    </row>
    <row r="24" spans="1:14" ht="14.25">
      <c r="A24" s="26" t="s">
        <v>5</v>
      </c>
      <c r="B24" s="27">
        <v>20</v>
      </c>
      <c r="C24" s="173">
        <v>0</v>
      </c>
      <c r="D24" s="176">
        <v>12.7</v>
      </c>
      <c r="E24" s="176">
        <v>17.7</v>
      </c>
      <c r="F24" s="176">
        <v>20.6</v>
      </c>
      <c r="G24" s="176">
        <v>24.3</v>
      </c>
      <c r="H24" s="176">
        <v>29.4</v>
      </c>
      <c r="I24" s="176">
        <v>34.5</v>
      </c>
      <c r="J24" s="176">
        <v>36.1</v>
      </c>
      <c r="K24" s="176">
        <v>37.3</v>
      </c>
      <c r="L24" s="176">
        <v>41.1</v>
      </c>
      <c r="M24" s="176">
        <v>44.1</v>
      </c>
      <c r="N24" s="176">
        <v>46.2</v>
      </c>
    </row>
    <row r="25" spans="1:14" ht="14.25">
      <c r="A25" s="26" t="s">
        <v>7</v>
      </c>
      <c r="B25" s="27">
        <v>30</v>
      </c>
      <c r="C25" s="173">
        <v>0</v>
      </c>
      <c r="D25" s="176">
        <v>14.6</v>
      </c>
      <c r="E25" s="176">
        <v>20.5</v>
      </c>
      <c r="F25" s="176">
        <v>23.9</v>
      </c>
      <c r="G25" s="176">
        <v>28.3</v>
      </c>
      <c r="H25" s="176">
        <v>34.2</v>
      </c>
      <c r="I25" s="176">
        <v>40.1</v>
      </c>
      <c r="J25" s="176">
        <v>41.9</v>
      </c>
      <c r="K25" s="176">
        <v>43.6</v>
      </c>
      <c r="L25" s="176">
        <v>48</v>
      </c>
      <c r="M25" s="176">
        <v>51.4</v>
      </c>
      <c r="N25" s="176">
        <v>53.8</v>
      </c>
    </row>
    <row r="26" spans="1:14" ht="14.25">
      <c r="A26" s="26" t="s">
        <v>6</v>
      </c>
      <c r="B26" s="27">
        <v>45</v>
      </c>
      <c r="C26" s="173">
        <v>0</v>
      </c>
      <c r="D26" s="176">
        <v>16.8</v>
      </c>
      <c r="E26" s="176">
        <v>23.7</v>
      </c>
      <c r="F26" s="176">
        <v>27.7</v>
      </c>
      <c r="G26" s="176">
        <v>32.7</v>
      </c>
      <c r="H26" s="176">
        <v>39.6</v>
      </c>
      <c r="I26" s="176">
        <v>46.5</v>
      </c>
      <c r="J26" s="176">
        <v>48.7</v>
      </c>
      <c r="K26" s="176">
        <v>50.5</v>
      </c>
      <c r="L26" s="176">
        <v>55.6</v>
      </c>
      <c r="M26" s="176">
        <v>59.7</v>
      </c>
      <c r="N26" s="176">
        <v>62.5</v>
      </c>
    </row>
    <row r="27" spans="1:14" ht="14.25">
      <c r="A27" s="26" t="s">
        <v>8</v>
      </c>
      <c r="B27" s="27">
        <v>60</v>
      </c>
      <c r="C27" s="173">
        <v>0</v>
      </c>
      <c r="D27" s="176">
        <v>18.6</v>
      </c>
      <c r="E27" s="176">
        <v>26.2</v>
      </c>
      <c r="F27" s="176">
        <v>30.6</v>
      </c>
      <c r="G27" s="176">
        <v>36.3</v>
      </c>
      <c r="H27" s="176">
        <v>44</v>
      </c>
      <c r="I27" s="176">
        <v>51.7</v>
      </c>
      <c r="J27" s="176">
        <v>54</v>
      </c>
      <c r="K27" s="176">
        <v>56.1</v>
      </c>
      <c r="L27" s="176">
        <v>61.8</v>
      </c>
      <c r="M27" s="176">
        <v>66.2</v>
      </c>
      <c r="N27" s="176">
        <v>69.4</v>
      </c>
    </row>
    <row r="28" spans="1:14" ht="14.25">
      <c r="A28" s="26" t="s">
        <v>9</v>
      </c>
      <c r="B28" s="27">
        <v>90</v>
      </c>
      <c r="C28" s="173">
        <v>0</v>
      </c>
      <c r="D28" s="176">
        <v>21.3</v>
      </c>
      <c r="E28" s="176">
        <v>30</v>
      </c>
      <c r="F28" s="176">
        <v>35</v>
      </c>
      <c r="G28" s="176">
        <v>41.4</v>
      </c>
      <c r="H28" s="176">
        <v>50.1</v>
      </c>
      <c r="I28" s="176">
        <v>58.7</v>
      </c>
      <c r="J28" s="176">
        <v>61.5</v>
      </c>
      <c r="K28" s="176">
        <v>63.9</v>
      </c>
      <c r="L28" s="176">
        <v>70.2</v>
      </c>
      <c r="M28" s="176">
        <v>75.3</v>
      </c>
      <c r="N28" s="176">
        <v>79</v>
      </c>
    </row>
    <row r="29" spans="1:14" ht="14.25">
      <c r="A29" s="26" t="s">
        <v>10</v>
      </c>
      <c r="B29" s="27">
        <v>120</v>
      </c>
      <c r="C29" s="173">
        <v>0</v>
      </c>
      <c r="D29" s="176">
        <v>23.3</v>
      </c>
      <c r="E29" s="176">
        <v>32.5</v>
      </c>
      <c r="F29" s="176">
        <v>38</v>
      </c>
      <c r="G29" s="176">
        <v>44.7</v>
      </c>
      <c r="H29" s="176">
        <v>54</v>
      </c>
      <c r="I29" s="176">
        <v>63.3</v>
      </c>
      <c r="J29" s="176">
        <v>66.1</v>
      </c>
      <c r="K29" s="176">
        <v>68.7</v>
      </c>
      <c r="L29" s="176">
        <v>75.5</v>
      </c>
      <c r="M29" s="176">
        <v>80.9</v>
      </c>
      <c r="N29" s="176">
        <v>84.7</v>
      </c>
    </row>
    <row r="30" spans="1:14" ht="14.25">
      <c r="A30" s="26" t="s">
        <v>11</v>
      </c>
      <c r="B30" s="27">
        <v>180</v>
      </c>
      <c r="C30" s="173">
        <v>0</v>
      </c>
      <c r="D30" s="176">
        <v>26.4</v>
      </c>
      <c r="E30" s="176">
        <v>36.4</v>
      </c>
      <c r="F30" s="176">
        <v>42.3</v>
      </c>
      <c r="G30" s="176">
        <v>49.8</v>
      </c>
      <c r="H30" s="176">
        <v>59.9</v>
      </c>
      <c r="I30" s="176">
        <v>70.1</v>
      </c>
      <c r="J30" s="176">
        <v>73.5</v>
      </c>
      <c r="K30" s="176">
        <v>76.1</v>
      </c>
      <c r="L30" s="176">
        <v>83.5</v>
      </c>
      <c r="M30" s="176">
        <v>89.4</v>
      </c>
      <c r="N30" s="176">
        <v>93.7</v>
      </c>
    </row>
    <row r="31" spans="1:14" ht="14.25">
      <c r="A31" s="26" t="s">
        <v>12</v>
      </c>
      <c r="B31" s="27">
        <v>240</v>
      </c>
      <c r="C31" s="173">
        <v>0</v>
      </c>
      <c r="D31" s="176">
        <v>28.9</v>
      </c>
      <c r="E31" s="176">
        <v>39.5</v>
      </c>
      <c r="F31" s="176">
        <v>45.8</v>
      </c>
      <c r="G31" s="176">
        <v>53.7</v>
      </c>
      <c r="H31" s="176">
        <v>64.5</v>
      </c>
      <c r="I31" s="176">
        <v>75.3</v>
      </c>
      <c r="J31" s="176">
        <v>78.8</v>
      </c>
      <c r="K31" s="176">
        <v>81.6</v>
      </c>
      <c r="L31" s="176">
        <v>89.4</v>
      </c>
      <c r="M31" s="176">
        <v>95.8</v>
      </c>
      <c r="N31" s="176">
        <v>100.3</v>
      </c>
    </row>
    <row r="32" spans="1:14" ht="14.25">
      <c r="A32" s="26" t="s">
        <v>13</v>
      </c>
      <c r="B32" s="27">
        <v>360</v>
      </c>
      <c r="C32" s="173">
        <v>0</v>
      </c>
      <c r="D32" s="176">
        <v>33.6</v>
      </c>
      <c r="E32" s="176">
        <v>45.4</v>
      </c>
      <c r="F32" s="176">
        <v>52.1</v>
      </c>
      <c r="G32" s="176">
        <v>60.8</v>
      </c>
      <c r="H32" s="176">
        <v>72.6</v>
      </c>
      <c r="I32" s="176">
        <v>84.6</v>
      </c>
      <c r="J32" s="176">
        <v>88.2</v>
      </c>
      <c r="K32" s="176">
        <v>91.5</v>
      </c>
      <c r="L32" s="176">
        <v>100</v>
      </c>
      <c r="M32" s="176">
        <v>107</v>
      </c>
      <c r="N32" s="176">
        <v>112</v>
      </c>
    </row>
    <row r="33" spans="1:14" ht="14.25">
      <c r="A33" s="26" t="s">
        <v>14</v>
      </c>
      <c r="B33" s="27">
        <v>540</v>
      </c>
      <c r="C33" s="173">
        <v>0</v>
      </c>
      <c r="D33" s="176">
        <v>38.9</v>
      </c>
      <c r="E33" s="176">
        <v>52</v>
      </c>
      <c r="F33" s="176">
        <v>59.8</v>
      </c>
      <c r="G33" s="176">
        <v>69.6</v>
      </c>
      <c r="H33" s="176">
        <v>82.8</v>
      </c>
      <c r="I33" s="176">
        <v>95.8</v>
      </c>
      <c r="J33" s="176">
        <v>100.1</v>
      </c>
      <c r="K33" s="176">
        <v>103.5</v>
      </c>
      <c r="L33" s="176">
        <v>113.2</v>
      </c>
      <c r="M33" s="176">
        <v>120.9</v>
      </c>
      <c r="N33" s="176">
        <v>126.2</v>
      </c>
    </row>
    <row r="34" spans="1:14" ht="14.25">
      <c r="A34" s="26" t="s">
        <v>15</v>
      </c>
      <c r="B34" s="27">
        <v>720</v>
      </c>
      <c r="C34" s="173">
        <v>0</v>
      </c>
      <c r="D34" s="176">
        <v>43.5</v>
      </c>
      <c r="E34" s="176">
        <v>57.8</v>
      </c>
      <c r="F34" s="176">
        <v>66.4</v>
      </c>
      <c r="G34" s="176">
        <v>77</v>
      </c>
      <c r="H34" s="176">
        <v>91.3</v>
      </c>
      <c r="I34" s="176">
        <v>105.3</v>
      </c>
      <c r="J34" s="176">
        <v>110</v>
      </c>
      <c r="K34" s="176">
        <v>113.5</v>
      </c>
      <c r="L34" s="176">
        <v>123.9</v>
      </c>
      <c r="M34" s="176">
        <v>132.1</v>
      </c>
      <c r="N34" s="176">
        <v>138.1</v>
      </c>
    </row>
    <row r="35" spans="1:14" ht="14.25">
      <c r="A35" s="26" t="s">
        <v>16</v>
      </c>
      <c r="B35" s="27">
        <v>1080</v>
      </c>
      <c r="C35" s="173">
        <v>0</v>
      </c>
      <c r="D35" s="176">
        <v>50.8</v>
      </c>
      <c r="E35" s="176">
        <v>67.2</v>
      </c>
      <c r="F35" s="176">
        <v>77.2</v>
      </c>
      <c r="G35" s="176">
        <v>89.7</v>
      </c>
      <c r="H35" s="176">
        <v>106.4</v>
      </c>
      <c r="I35" s="176">
        <v>121.3</v>
      </c>
      <c r="J35" s="176">
        <v>126.3</v>
      </c>
      <c r="K35" s="176">
        <v>129.9</v>
      </c>
      <c r="L35" s="176">
        <v>140.9</v>
      </c>
      <c r="M35" s="176">
        <v>149.5</v>
      </c>
      <c r="N35" s="176">
        <v>156.3</v>
      </c>
    </row>
    <row r="36" spans="1:14" ht="14.25">
      <c r="A36" s="26" t="s">
        <v>17</v>
      </c>
      <c r="B36" s="27">
        <v>1440</v>
      </c>
      <c r="C36" s="173">
        <v>0</v>
      </c>
      <c r="D36" s="176">
        <v>54.9</v>
      </c>
      <c r="E36" s="176">
        <v>72.7</v>
      </c>
      <c r="F36" s="176">
        <v>83.3</v>
      </c>
      <c r="G36" s="176">
        <v>96.6</v>
      </c>
      <c r="H36" s="176">
        <v>111.3</v>
      </c>
      <c r="I36" s="176">
        <v>125.7</v>
      </c>
      <c r="J36" s="176">
        <v>131.2</v>
      </c>
      <c r="K36" s="176">
        <v>134.6</v>
      </c>
      <c r="L36" s="176">
        <v>145.2</v>
      </c>
      <c r="M36" s="176">
        <v>153.5</v>
      </c>
      <c r="N36" s="176">
        <v>160.1</v>
      </c>
    </row>
    <row r="37" spans="1:14" ht="14.25">
      <c r="A37" s="26" t="s">
        <v>18</v>
      </c>
      <c r="B37" s="27">
        <v>2880</v>
      </c>
      <c r="C37" s="173">
        <v>0</v>
      </c>
      <c r="D37" s="176">
        <v>67.8</v>
      </c>
      <c r="E37" s="176">
        <v>88.7</v>
      </c>
      <c r="F37" s="176">
        <v>100.8</v>
      </c>
      <c r="G37" s="176">
        <v>116.2</v>
      </c>
      <c r="H37" s="176">
        <v>137.1</v>
      </c>
      <c r="I37" s="176">
        <v>158</v>
      </c>
      <c r="J37" s="176">
        <v>165</v>
      </c>
      <c r="K37" s="176">
        <v>170.2</v>
      </c>
      <c r="L37" s="176">
        <v>183.7</v>
      </c>
      <c r="M37" s="176">
        <v>193.6</v>
      </c>
      <c r="N37" s="176">
        <v>202.3</v>
      </c>
    </row>
    <row r="38" spans="1:14" ht="14.25">
      <c r="A38" s="26" t="s">
        <v>19</v>
      </c>
      <c r="B38" s="27">
        <v>4320</v>
      </c>
      <c r="C38" s="173">
        <v>0</v>
      </c>
      <c r="D38" s="176">
        <v>76.2</v>
      </c>
      <c r="E38" s="176">
        <v>98.6</v>
      </c>
      <c r="F38" s="176">
        <v>111.5</v>
      </c>
      <c r="G38" s="176">
        <v>128.3</v>
      </c>
      <c r="H38" s="176">
        <v>151</v>
      </c>
      <c r="I38" s="176">
        <v>173.8</v>
      </c>
      <c r="J38" s="176">
        <v>181.4</v>
      </c>
      <c r="K38" s="176">
        <v>187.1</v>
      </c>
      <c r="L38" s="176">
        <v>203.8</v>
      </c>
      <c r="M38" s="176">
        <v>216.9</v>
      </c>
      <c r="N38" s="176">
        <v>226.6</v>
      </c>
    </row>
    <row r="39" spans="1:14" ht="14.25">
      <c r="A39" s="26" t="s">
        <v>20</v>
      </c>
      <c r="B39" s="27">
        <v>5760</v>
      </c>
      <c r="C39" s="173">
        <v>0</v>
      </c>
      <c r="D39" s="176">
        <v>84</v>
      </c>
      <c r="E39" s="176">
        <v>105.8</v>
      </c>
      <c r="F39" s="176">
        <v>119.7</v>
      </c>
      <c r="G39" s="176">
        <v>137.3</v>
      </c>
      <c r="H39" s="176">
        <v>161.4</v>
      </c>
      <c r="I39" s="176">
        <v>185.4</v>
      </c>
      <c r="J39" s="176">
        <v>192.9</v>
      </c>
      <c r="K39" s="176">
        <v>199.4</v>
      </c>
      <c r="L39" s="176">
        <v>217.2</v>
      </c>
      <c r="M39" s="176">
        <v>230.9</v>
      </c>
      <c r="N39" s="176">
        <v>241.3</v>
      </c>
    </row>
    <row r="40" spans="1:14" ht="14.25">
      <c r="A40" s="26" t="s">
        <v>21</v>
      </c>
      <c r="B40" s="27">
        <v>7200</v>
      </c>
      <c r="C40" s="173">
        <v>0</v>
      </c>
      <c r="D40" s="176">
        <v>90.5</v>
      </c>
      <c r="E40" s="176">
        <v>111.5</v>
      </c>
      <c r="F40" s="176">
        <v>126.3</v>
      </c>
      <c r="G40" s="176">
        <v>144.8</v>
      </c>
      <c r="H40" s="176">
        <v>169.8</v>
      </c>
      <c r="I40" s="176">
        <v>194.4</v>
      </c>
      <c r="J40" s="176">
        <v>202.7</v>
      </c>
      <c r="K40" s="176">
        <v>209.1</v>
      </c>
      <c r="L40" s="176">
        <v>227.4</v>
      </c>
      <c r="M40" s="176">
        <v>241.8</v>
      </c>
      <c r="N40" s="176">
        <v>252.5</v>
      </c>
    </row>
    <row r="41" spans="1:14" ht="15" thickBot="1">
      <c r="A41" s="28" t="s">
        <v>22</v>
      </c>
      <c r="B41" s="29">
        <v>8640</v>
      </c>
      <c r="C41" s="174">
        <v>0</v>
      </c>
      <c r="D41" s="176">
        <v>96.1</v>
      </c>
      <c r="E41" s="176">
        <v>116.8</v>
      </c>
      <c r="F41" s="176">
        <v>131.8</v>
      </c>
      <c r="G41" s="176">
        <v>150.8</v>
      </c>
      <c r="H41" s="176">
        <v>176.7</v>
      </c>
      <c r="I41" s="176">
        <v>202.1</v>
      </c>
      <c r="J41" s="176">
        <v>210.8</v>
      </c>
      <c r="K41" s="176">
        <v>217.1</v>
      </c>
      <c r="L41" s="176">
        <v>236.3</v>
      </c>
      <c r="M41" s="176">
        <v>251.2</v>
      </c>
      <c r="N41" s="176">
        <v>262.3</v>
      </c>
    </row>
    <row r="42" spans="4:14" ht="12.75">
      <c r="D42" s="280"/>
      <c r="E42" s="280"/>
      <c r="F42" s="280"/>
      <c r="G42" s="280"/>
      <c r="H42" s="280"/>
      <c r="I42" s="280"/>
      <c r="J42" s="280"/>
      <c r="K42" s="280"/>
      <c r="L42" s="280"/>
      <c r="M42" s="280"/>
      <c r="N42" s="280"/>
    </row>
    <row r="43" spans="4:14" s="72" customFormat="1" ht="13.5" thickBot="1">
      <c r="D43" s="73">
        <v>1</v>
      </c>
      <c r="E43" s="73">
        <v>2</v>
      </c>
      <c r="F43" s="73">
        <v>3</v>
      </c>
      <c r="G43" s="73">
        <v>5</v>
      </c>
      <c r="H43" s="73">
        <v>10</v>
      </c>
      <c r="I43" s="73">
        <v>20</v>
      </c>
      <c r="J43" s="73">
        <v>25</v>
      </c>
      <c r="K43" s="73">
        <v>30</v>
      </c>
      <c r="L43" s="73">
        <v>50</v>
      </c>
      <c r="M43" s="73">
        <v>75</v>
      </c>
      <c r="N43" s="73">
        <v>100</v>
      </c>
    </row>
    <row r="44" spans="1:14" ht="15" thickBot="1">
      <c r="A44" s="290" t="s">
        <v>199</v>
      </c>
      <c r="B44" s="291"/>
      <c r="C44" s="292"/>
      <c r="D44" s="151">
        <v>0.5</v>
      </c>
      <c r="E44" s="151">
        <v>0.55</v>
      </c>
      <c r="F44" s="151">
        <v>0.6</v>
      </c>
      <c r="G44" s="151">
        <v>0.7</v>
      </c>
      <c r="H44" s="151">
        <v>0.75</v>
      </c>
      <c r="I44" s="151">
        <v>0.8</v>
      </c>
      <c r="J44" s="151">
        <v>0.85</v>
      </c>
      <c r="K44" s="151">
        <v>0.9</v>
      </c>
      <c r="L44" s="151">
        <v>0.95</v>
      </c>
      <c r="M44" s="151">
        <v>1</v>
      </c>
      <c r="N44" s="152">
        <v>1</v>
      </c>
    </row>
    <row r="47" spans="4:14" ht="12.75">
      <c r="D47" s="280"/>
      <c r="E47" s="280"/>
      <c r="F47" s="280"/>
      <c r="G47" s="280"/>
      <c r="H47" s="280"/>
      <c r="I47" s="280"/>
      <c r="J47" s="280"/>
      <c r="K47" s="280"/>
      <c r="L47" s="280"/>
      <c r="M47" s="280"/>
      <c r="N47" s="280"/>
    </row>
  </sheetData>
  <sheetProtection password="DF80" sheet="1" formatCells="0"/>
  <mergeCells count="15">
    <mergeCell ref="A44:C44"/>
    <mergeCell ref="A18:B18"/>
    <mergeCell ref="A9:N9"/>
    <mergeCell ref="A10:N12"/>
    <mergeCell ref="B14:D14"/>
    <mergeCell ref="A3:K3"/>
    <mergeCell ref="A4:D4"/>
    <mergeCell ref="A5:D5"/>
    <mergeCell ref="A6:D6"/>
    <mergeCell ref="E4:K4"/>
    <mergeCell ref="D47:N47"/>
    <mergeCell ref="D42:N42"/>
    <mergeCell ref="E5:K5"/>
    <mergeCell ref="E6:K6"/>
    <mergeCell ref="A8:N8"/>
  </mergeCells>
  <dataValidations count="10">
    <dataValidation type="decimal" operator="lessThanOrEqual" allowBlank="1" showInputMessage="1" showErrorMessage="1" sqref="D44">
      <formula1>0.5</formula1>
    </dataValidation>
    <dataValidation type="decimal" operator="lessThanOrEqual" allowBlank="1" showInputMessage="1" showErrorMessage="1" sqref="E44">
      <formula1>0.55</formula1>
    </dataValidation>
    <dataValidation type="decimal" operator="lessThanOrEqual" allowBlank="1" showInputMessage="1" showErrorMessage="1" sqref="F44">
      <formula1>0.6</formula1>
    </dataValidation>
    <dataValidation type="decimal" operator="lessThanOrEqual" allowBlank="1" showInputMessage="1" showErrorMessage="1" sqref="G44">
      <formula1>0.7</formula1>
    </dataValidation>
    <dataValidation type="decimal" operator="lessThanOrEqual" allowBlank="1" showInputMessage="1" showErrorMessage="1" sqref="H44">
      <formula1>0.75</formula1>
    </dataValidation>
    <dataValidation type="decimal" operator="lessThanOrEqual" allowBlank="1" showInputMessage="1" showErrorMessage="1" sqref="I44">
      <formula1>0.8</formula1>
    </dataValidation>
    <dataValidation type="decimal" operator="lessThanOrEqual" allowBlank="1" showInputMessage="1" showErrorMessage="1" sqref="J44">
      <formula1>0.85</formula1>
    </dataValidation>
    <dataValidation type="decimal" operator="lessThanOrEqual" allowBlank="1" showInputMessage="1" showErrorMessage="1" sqref="K44">
      <formula1>0.9</formula1>
    </dataValidation>
    <dataValidation type="decimal" operator="lessThanOrEqual" allowBlank="1" showInputMessage="1" showErrorMessage="1" sqref="L44">
      <formula1>0.95</formula1>
    </dataValidation>
    <dataValidation type="decimal" operator="lessThanOrEqual" allowBlank="1" showInputMessage="1" showErrorMessage="1" sqref="M44 N44">
      <formula1>1</formula1>
    </dataValidation>
  </dataValidations>
  <hyperlinks>
    <hyperlink ref="B14:D14" r:id="rId1" display="ehyd-Regendatenbank"/>
  </hyperlinks>
  <printOptions/>
  <pageMargins left="0.25" right="0.25" top="0.75" bottom="0.75" header="0.3" footer="0.3"/>
  <pageSetup horizontalDpi="600" verticalDpi="600" orientation="landscape" paperSize="9" r:id="rId4"/>
  <headerFooter>
    <oddHeader>&amp;R&amp;G</oddHeader>
    <oddFooter>&amp;RSeite &amp;P von 2</oddFooter>
  </headerFooter>
  <legacyDrawing r:id="rId2"/>
  <legacyDrawingHF r:id="rId3"/>
</worksheet>
</file>

<file path=xl/worksheets/sheet4.xml><?xml version="1.0" encoding="utf-8"?>
<worksheet xmlns="http://schemas.openxmlformats.org/spreadsheetml/2006/main" xmlns:r="http://schemas.openxmlformats.org/officeDocument/2006/relationships">
  <sheetPr codeName="Tabelle9">
    <tabColor rgb="FF92D050"/>
  </sheetPr>
  <dimension ref="A1:W99"/>
  <sheetViews>
    <sheetView showGridLines="0" tabSelected="1" workbookViewId="0" topLeftCell="A3">
      <selection activeCell="C5" sqref="C5:H5"/>
    </sheetView>
  </sheetViews>
  <sheetFormatPr defaultColWidth="11.421875" defaultRowHeight="12.75"/>
  <cols>
    <col min="1" max="1" width="11.57421875" style="0" customWidth="1"/>
    <col min="2" max="2" width="10.421875" style="1" customWidth="1"/>
    <col min="3" max="8" width="10.8515625" style="1" customWidth="1"/>
    <col min="9" max="9" width="9.140625" style="1" customWidth="1"/>
    <col min="10" max="10" width="39.8515625" style="1" customWidth="1"/>
    <col min="11" max="13" width="34.7109375" style="1" customWidth="1"/>
    <col min="14" max="14" width="10.7109375" style="0" customWidth="1"/>
    <col min="15" max="16" width="2.28125" style="0" customWidth="1"/>
    <col min="17" max="17" width="28.421875" style="21" customWidth="1"/>
    <col min="18" max="18" width="16.8515625" style="21" bestFit="1" customWidth="1"/>
    <col min="19" max="19" width="16.8515625" style="21" customWidth="1"/>
    <col min="20" max="21" width="16.28125" style="0" customWidth="1"/>
  </cols>
  <sheetData>
    <row r="1" spans="1:14" ht="11.25" customHeight="1" hidden="1">
      <c r="A1" s="50" t="s">
        <v>96</v>
      </c>
      <c r="B1" s="51"/>
      <c r="C1" s="51"/>
      <c r="D1" s="51"/>
      <c r="E1" s="51"/>
      <c r="F1" s="51"/>
      <c r="G1" s="51"/>
      <c r="H1" s="51"/>
      <c r="I1" s="51"/>
      <c r="J1" s="51"/>
      <c r="K1" s="51"/>
      <c r="L1" s="51"/>
      <c r="M1" s="51"/>
      <c r="N1" s="52"/>
    </row>
    <row r="2" spans="1:14" ht="7.5" customHeight="1" hidden="1" thickBot="1">
      <c r="A2" s="60"/>
      <c r="B2" s="55"/>
      <c r="C2" s="55"/>
      <c r="D2" s="55"/>
      <c r="E2" s="55"/>
      <c r="F2" s="55"/>
      <c r="G2" s="55"/>
      <c r="H2" s="55"/>
      <c r="I2" s="55"/>
      <c r="J2" s="55"/>
      <c r="K2" s="55"/>
      <c r="L2" s="55"/>
      <c r="M2" s="55"/>
      <c r="N2" s="56"/>
    </row>
    <row r="3" spans="1:16" ht="0.75" customHeight="1">
      <c r="A3" s="59"/>
      <c r="B3" s="59"/>
      <c r="C3" s="59"/>
      <c r="D3" s="59"/>
      <c r="E3" s="59"/>
      <c r="F3" s="59"/>
      <c r="G3" s="59"/>
      <c r="H3" s="59"/>
      <c r="I3" s="59"/>
      <c r="J3" s="59"/>
      <c r="K3" s="59"/>
      <c r="L3" s="59"/>
      <c r="M3" s="59"/>
      <c r="N3" s="59"/>
      <c r="O3" s="21"/>
      <c r="P3" s="21"/>
    </row>
    <row r="4" spans="1:16" ht="9.75" customHeight="1" thickBot="1">
      <c r="A4" s="61"/>
      <c r="B4" s="61"/>
      <c r="C4" s="61"/>
      <c r="D4" s="61"/>
      <c r="E4" s="61"/>
      <c r="F4" s="61"/>
      <c r="G4" s="61"/>
      <c r="H4" s="183" t="str">
        <f>Einführung!L4</f>
        <v>v01.15</v>
      </c>
      <c r="I4" s="59"/>
      <c r="J4" s="59"/>
      <c r="K4" s="59"/>
      <c r="L4" s="59"/>
      <c r="M4" s="59"/>
      <c r="N4" s="59"/>
      <c r="O4" s="21"/>
      <c r="P4" s="21"/>
    </row>
    <row r="5" spans="1:16" ht="13.5" customHeight="1">
      <c r="A5" s="432" t="s">
        <v>106</v>
      </c>
      <c r="B5" s="433"/>
      <c r="C5" s="434">
        <f>'Bemessungsregendaten, kfu'!E4</f>
        <v>0</v>
      </c>
      <c r="D5" s="434"/>
      <c r="E5" s="434"/>
      <c r="F5" s="434"/>
      <c r="G5" s="434"/>
      <c r="H5" s="435"/>
      <c r="I5" s="59"/>
      <c r="J5" s="59"/>
      <c r="K5" s="59"/>
      <c r="L5" s="59"/>
      <c r="M5" s="59"/>
      <c r="N5" s="59"/>
      <c r="O5" s="21"/>
      <c r="P5" s="21"/>
    </row>
    <row r="6" spans="1:16" ht="13.5" customHeight="1">
      <c r="A6" s="436" t="s">
        <v>104</v>
      </c>
      <c r="B6" s="437"/>
      <c r="C6" s="438">
        <f>'Bemessungsregendaten, kfu'!E5</f>
        <v>0</v>
      </c>
      <c r="D6" s="438"/>
      <c r="E6" s="438"/>
      <c r="F6" s="438"/>
      <c r="G6" s="438"/>
      <c r="H6" s="439"/>
      <c r="K6" s="59"/>
      <c r="L6" s="59"/>
      <c r="M6" s="59"/>
      <c r="N6" s="59"/>
      <c r="O6" s="21"/>
      <c r="P6" s="21"/>
    </row>
    <row r="7" spans="1:16" ht="13.5" customHeight="1" thickBot="1">
      <c r="A7" s="440" t="s">
        <v>105</v>
      </c>
      <c r="B7" s="441"/>
      <c r="C7" s="448">
        <f>'Bemessungsregendaten, kfu'!E6</f>
        <v>0</v>
      </c>
      <c r="D7" s="448"/>
      <c r="E7" s="448"/>
      <c r="F7" s="448"/>
      <c r="G7" s="448"/>
      <c r="H7" s="449"/>
      <c r="K7" s="59"/>
      <c r="L7" s="59"/>
      <c r="M7" s="59"/>
      <c r="N7" s="59"/>
      <c r="O7" s="21"/>
      <c r="P7" s="21"/>
    </row>
    <row r="8" spans="1:16" ht="4.5" customHeight="1" thickBot="1">
      <c r="A8" s="454"/>
      <c r="B8" s="454"/>
      <c r="C8" s="454"/>
      <c r="D8" s="454"/>
      <c r="E8" s="454"/>
      <c r="F8" s="454"/>
      <c r="G8" s="454"/>
      <c r="H8" s="454"/>
      <c r="I8" s="43"/>
      <c r="J8" s="43"/>
      <c r="K8" s="43"/>
      <c r="L8" s="43"/>
      <c r="M8" s="43"/>
      <c r="N8" s="43"/>
      <c r="O8" s="21"/>
      <c r="P8" s="21"/>
    </row>
    <row r="9" spans="1:15" ht="11.25" customHeight="1" thickBot="1">
      <c r="A9" s="442" t="s">
        <v>97</v>
      </c>
      <c r="B9" s="443"/>
      <c r="C9" s="443"/>
      <c r="D9" s="443"/>
      <c r="E9" s="443"/>
      <c r="F9" s="443"/>
      <c r="G9" s="443"/>
      <c r="H9" s="444"/>
      <c r="I9" s="44"/>
      <c r="J9" s="44"/>
      <c r="K9" s="44"/>
      <c r="L9" s="44"/>
      <c r="M9" s="44"/>
      <c r="N9" s="44"/>
      <c r="O9" s="22"/>
    </row>
    <row r="10" spans="1:14" ht="13.5" thickBot="1">
      <c r="A10" s="451" t="s">
        <v>116</v>
      </c>
      <c r="B10" s="452"/>
      <c r="C10" s="452"/>
      <c r="D10" s="452"/>
      <c r="E10" s="452"/>
      <c r="F10" s="452"/>
      <c r="G10" s="452"/>
      <c r="H10" s="453"/>
      <c r="I10" s="43"/>
      <c r="J10" s="43"/>
      <c r="K10" s="43"/>
      <c r="L10" s="43"/>
      <c r="M10" s="43"/>
      <c r="N10" s="43"/>
    </row>
    <row r="11" spans="1:19" s="30" customFormat="1" ht="21" customHeight="1" thickBot="1">
      <c r="A11" s="86" t="s">
        <v>197</v>
      </c>
      <c r="B11" s="361" t="s">
        <v>23</v>
      </c>
      <c r="C11" s="362"/>
      <c r="D11" s="85" t="s">
        <v>110</v>
      </c>
      <c r="E11" s="353" t="s">
        <v>108</v>
      </c>
      <c r="F11" s="354"/>
      <c r="G11" s="353" t="s">
        <v>109</v>
      </c>
      <c r="H11" s="450"/>
      <c r="I11" s="40"/>
      <c r="J11" s="45"/>
      <c r="K11" s="45"/>
      <c r="L11" s="45"/>
      <c r="M11" s="45"/>
      <c r="N11" s="45"/>
      <c r="Q11" s="159"/>
      <c r="R11" s="159"/>
      <c r="S11" s="159"/>
    </row>
    <row r="12" spans="1:19" s="30" customFormat="1" ht="10.5" customHeight="1">
      <c r="A12" s="180" t="s">
        <v>52</v>
      </c>
      <c r="B12" s="365" t="s">
        <v>220</v>
      </c>
      <c r="C12" s="365"/>
      <c r="D12" s="63">
        <v>1</v>
      </c>
      <c r="E12" s="345"/>
      <c r="F12" s="346"/>
      <c r="G12" s="384">
        <f>D12*E12</f>
        <v>0</v>
      </c>
      <c r="H12" s="385"/>
      <c r="I12" s="41"/>
      <c r="J12" s="45"/>
      <c r="K12" s="45"/>
      <c r="L12" s="45"/>
      <c r="M12" s="45"/>
      <c r="N12" s="45"/>
      <c r="Q12" s="159"/>
      <c r="R12" s="159"/>
      <c r="S12" s="159"/>
    </row>
    <row r="13" spans="1:19" s="30" customFormat="1" ht="10.5" customHeight="1">
      <c r="A13" s="75" t="s">
        <v>53</v>
      </c>
      <c r="B13" s="365" t="s">
        <v>221</v>
      </c>
      <c r="C13" s="365"/>
      <c r="D13" s="63">
        <v>0.8</v>
      </c>
      <c r="E13" s="345"/>
      <c r="F13" s="346"/>
      <c r="G13" s="389">
        <f>D13*E13</f>
        <v>0</v>
      </c>
      <c r="H13" s="390"/>
      <c r="I13" s="41"/>
      <c r="J13" s="45"/>
      <c r="K13" s="45"/>
      <c r="L13" s="45"/>
      <c r="M13" s="45"/>
      <c r="N13" s="45"/>
      <c r="Q13" s="159"/>
      <c r="R13" s="159"/>
      <c r="S13" s="159"/>
    </row>
    <row r="14" spans="1:19" s="30" customFormat="1" ht="10.5" customHeight="1">
      <c r="A14" s="75" t="s">
        <v>54</v>
      </c>
      <c r="B14" s="365"/>
      <c r="C14" s="365"/>
      <c r="D14" s="63"/>
      <c r="E14" s="345"/>
      <c r="F14" s="346"/>
      <c r="G14" s="389">
        <f>D14*E14</f>
        <v>0</v>
      </c>
      <c r="H14" s="390"/>
      <c r="I14" s="41"/>
      <c r="J14" s="45"/>
      <c r="K14" s="45"/>
      <c r="L14" s="45"/>
      <c r="M14" s="45"/>
      <c r="N14" s="45"/>
      <c r="Q14" s="159"/>
      <c r="R14" s="159"/>
      <c r="S14" s="159"/>
    </row>
    <row r="15" spans="1:19" s="30" customFormat="1" ht="10.5" customHeight="1">
      <c r="A15" s="75" t="s">
        <v>55</v>
      </c>
      <c r="B15" s="365"/>
      <c r="C15" s="365"/>
      <c r="D15" s="63"/>
      <c r="E15" s="345"/>
      <c r="F15" s="346"/>
      <c r="G15" s="389">
        <f>D15*E15</f>
        <v>0</v>
      </c>
      <c r="H15" s="390"/>
      <c r="I15" s="41"/>
      <c r="J15" s="45"/>
      <c r="K15" s="45"/>
      <c r="L15" s="45"/>
      <c r="M15" s="45"/>
      <c r="N15" s="45"/>
      <c r="Q15" s="159"/>
      <c r="R15" s="159"/>
      <c r="S15" s="159"/>
    </row>
    <row r="16" spans="1:19" s="30" customFormat="1" ht="10.5" customHeight="1" thickBot="1">
      <c r="A16" s="75" t="s">
        <v>56</v>
      </c>
      <c r="B16" s="365"/>
      <c r="C16" s="365"/>
      <c r="D16" s="63"/>
      <c r="E16" s="345"/>
      <c r="F16" s="346"/>
      <c r="G16" s="363">
        <f>D16*E16</f>
        <v>0</v>
      </c>
      <c r="H16" s="364"/>
      <c r="I16" s="41"/>
      <c r="J16" s="45"/>
      <c r="K16" s="45"/>
      <c r="L16" s="45"/>
      <c r="M16" s="45"/>
      <c r="N16" s="45"/>
      <c r="Q16" s="159"/>
      <c r="R16" s="159"/>
      <c r="S16" s="159"/>
    </row>
    <row r="17" spans="1:14" ht="13.5" thickBot="1">
      <c r="A17" s="76"/>
      <c r="B17" s="430" t="s">
        <v>111</v>
      </c>
      <c r="C17" s="431"/>
      <c r="D17" s="394"/>
      <c r="E17" s="393">
        <f>SUM(E12:F16)</f>
        <v>0</v>
      </c>
      <c r="F17" s="394"/>
      <c r="G17" s="391">
        <f>SUM(G12:H16)</f>
        <v>0</v>
      </c>
      <c r="H17" s="392"/>
      <c r="I17" s="42"/>
      <c r="J17" s="43"/>
      <c r="K17" s="43"/>
      <c r="L17" s="11"/>
      <c r="M17" s="11"/>
      <c r="N17" s="22"/>
    </row>
    <row r="18" spans="1:14" ht="0.75" customHeight="1" thickBot="1">
      <c r="A18" s="445"/>
      <c r="B18" s="446"/>
      <c r="C18" s="446"/>
      <c r="D18" s="446"/>
      <c r="E18" s="446"/>
      <c r="F18" s="446"/>
      <c r="G18" s="446"/>
      <c r="H18" s="447"/>
      <c r="I18" s="42"/>
      <c r="J18" s="43"/>
      <c r="K18" s="43"/>
      <c r="L18" s="11"/>
      <c r="M18" s="11"/>
      <c r="N18" s="22"/>
    </row>
    <row r="19" spans="1:15" ht="13.5" customHeight="1">
      <c r="A19" s="382" t="s">
        <v>98</v>
      </c>
      <c r="B19" s="383"/>
      <c r="C19" s="383"/>
      <c r="D19" s="383"/>
      <c r="E19" s="383"/>
      <c r="F19" s="77" t="s">
        <v>102</v>
      </c>
      <c r="G19" s="426">
        <v>0.001</v>
      </c>
      <c r="H19" s="427"/>
      <c r="I19" s="46"/>
      <c r="J19" s="46"/>
      <c r="K19" s="46"/>
      <c r="L19" s="46"/>
      <c r="M19" s="46"/>
      <c r="N19" s="46"/>
      <c r="O19" s="22"/>
    </row>
    <row r="20" spans="1:21" ht="11.25" customHeight="1">
      <c r="A20" s="355" t="s">
        <v>50</v>
      </c>
      <c r="B20" s="356"/>
      <c r="C20" s="356"/>
      <c r="D20" s="356"/>
      <c r="E20" s="356"/>
      <c r="F20" s="78" t="s">
        <v>61</v>
      </c>
      <c r="G20" s="428">
        <v>0.5</v>
      </c>
      <c r="H20" s="429"/>
      <c r="I20" s="46"/>
      <c r="J20" s="46"/>
      <c r="K20" s="46"/>
      <c r="L20" s="46"/>
      <c r="M20" s="46"/>
      <c r="N20" s="46"/>
      <c r="O20" s="22"/>
      <c r="P20" s="21"/>
      <c r="R20" s="23"/>
      <c r="S20" s="23"/>
      <c r="T20" s="23"/>
      <c r="U20" s="23"/>
    </row>
    <row r="21" spans="1:21" ht="11.25" customHeight="1">
      <c r="A21" s="386" t="s">
        <v>166</v>
      </c>
      <c r="B21" s="387"/>
      <c r="C21" s="387"/>
      <c r="D21" s="387"/>
      <c r="E21" s="387"/>
      <c r="F21" s="79"/>
      <c r="G21" s="424">
        <v>0</v>
      </c>
      <c r="H21" s="425"/>
      <c r="I21" s="11"/>
      <c r="J21" s="11"/>
      <c r="K21" s="11"/>
      <c r="L21" s="11"/>
      <c r="M21" s="11"/>
      <c r="N21" s="22"/>
      <c r="O21" s="22"/>
      <c r="P21" s="21"/>
      <c r="R21" s="23"/>
      <c r="S21" s="23"/>
      <c r="T21" s="23"/>
      <c r="U21" s="23"/>
    </row>
    <row r="22" spans="1:15" ht="11.25" customHeight="1">
      <c r="A22" s="355" t="s">
        <v>173</v>
      </c>
      <c r="B22" s="356"/>
      <c r="C22" s="356"/>
      <c r="D22" s="356"/>
      <c r="E22" s="356"/>
      <c r="F22" s="80" t="s">
        <v>103</v>
      </c>
      <c r="G22" s="455">
        <v>0.001</v>
      </c>
      <c r="H22" s="456"/>
      <c r="I22" s="46"/>
      <c r="J22" s="46"/>
      <c r="K22" s="46"/>
      <c r="L22" s="46"/>
      <c r="M22" s="46"/>
      <c r="N22" s="46"/>
      <c r="O22" s="22"/>
    </row>
    <row r="23" spans="1:21" ht="11.25" customHeight="1">
      <c r="A23" s="386" t="s">
        <v>174</v>
      </c>
      <c r="B23" s="387"/>
      <c r="C23" s="387"/>
      <c r="D23" s="387"/>
      <c r="E23" s="388"/>
      <c r="F23" s="78"/>
      <c r="G23" s="469">
        <v>1</v>
      </c>
      <c r="H23" s="470"/>
      <c r="I23" s="46"/>
      <c r="J23" s="46"/>
      <c r="K23" s="46"/>
      <c r="L23" s="46"/>
      <c r="M23" s="46"/>
      <c r="N23" s="46"/>
      <c r="O23" s="22"/>
      <c r="P23" s="21"/>
      <c r="R23" s="23"/>
      <c r="S23" s="23"/>
      <c r="T23" s="23"/>
      <c r="U23" s="23"/>
    </row>
    <row r="24" spans="1:21" ht="11.25" customHeight="1">
      <c r="A24" s="386" t="s">
        <v>112</v>
      </c>
      <c r="B24" s="387"/>
      <c r="C24" s="387"/>
      <c r="D24" s="387"/>
      <c r="E24" s="388"/>
      <c r="F24" s="78" t="s">
        <v>113</v>
      </c>
      <c r="G24" s="424">
        <v>2.5</v>
      </c>
      <c r="H24" s="425"/>
      <c r="I24" s="170">
        <f>G24^2*PI()/4</f>
        <v>4.908738521234052</v>
      </c>
      <c r="J24" s="171" t="s">
        <v>201</v>
      </c>
      <c r="K24" s="11"/>
      <c r="L24" s="11"/>
      <c r="M24" s="11"/>
      <c r="N24" s="22"/>
      <c r="O24" s="22"/>
      <c r="P24" s="21"/>
      <c r="R24" s="23"/>
      <c r="S24" s="23"/>
      <c r="T24" s="23"/>
      <c r="U24" s="23"/>
    </row>
    <row r="25" spans="1:21" ht="11.25" customHeight="1">
      <c r="A25" s="82" t="s">
        <v>99</v>
      </c>
      <c r="B25" s="83"/>
      <c r="C25" s="83"/>
      <c r="D25" s="83"/>
      <c r="E25" s="84"/>
      <c r="F25" s="79" t="s">
        <v>167</v>
      </c>
      <c r="G25" s="424">
        <v>0.1</v>
      </c>
      <c r="H25" s="425"/>
      <c r="I25" s="181">
        <f>(G24+2*G25)^2*PI()/4</f>
        <v>5.725552611167399</v>
      </c>
      <c r="J25" s="171" t="s">
        <v>202</v>
      </c>
      <c r="K25" s="11"/>
      <c r="L25" s="11"/>
      <c r="M25" s="11"/>
      <c r="N25" s="22"/>
      <c r="O25" s="22"/>
      <c r="P25" s="21"/>
      <c r="R25" s="23"/>
      <c r="S25" s="23"/>
      <c r="T25" s="23"/>
      <c r="U25" s="23"/>
    </row>
    <row r="26" spans="1:21" ht="11.25" customHeight="1">
      <c r="A26" s="386" t="s">
        <v>128</v>
      </c>
      <c r="B26" s="387"/>
      <c r="C26" s="387"/>
      <c r="D26" s="387"/>
      <c r="E26" s="388"/>
      <c r="F26" s="79"/>
      <c r="G26" s="462">
        <v>0.5</v>
      </c>
      <c r="H26" s="463"/>
      <c r="I26" s="11"/>
      <c r="J26" s="11"/>
      <c r="K26" s="11"/>
      <c r="L26" s="11"/>
      <c r="M26" s="11"/>
      <c r="N26" s="22"/>
      <c r="O26" s="22"/>
      <c r="P26" s="21"/>
      <c r="R26" s="23"/>
      <c r="S26" s="23"/>
      <c r="T26" s="23"/>
      <c r="U26" s="23"/>
    </row>
    <row r="27" spans="1:21" ht="11.25" customHeight="1">
      <c r="A27" s="386" t="s">
        <v>169</v>
      </c>
      <c r="B27" s="387"/>
      <c r="C27" s="387"/>
      <c r="D27" s="387"/>
      <c r="E27" s="388"/>
      <c r="F27" s="79"/>
      <c r="G27" s="457">
        <v>0.3</v>
      </c>
      <c r="H27" s="458"/>
      <c r="I27" s="11"/>
      <c r="J27" s="11"/>
      <c r="K27" s="11"/>
      <c r="L27" s="11"/>
      <c r="M27" s="11"/>
      <c r="N27" s="22"/>
      <c r="O27" s="22"/>
      <c r="P27" s="21"/>
      <c r="R27" s="23"/>
      <c r="S27" s="23"/>
      <c r="T27" s="23"/>
      <c r="U27" s="23"/>
    </row>
    <row r="28" spans="1:21" ht="11.25" customHeight="1">
      <c r="A28" s="386" t="s">
        <v>120</v>
      </c>
      <c r="B28" s="387"/>
      <c r="C28" s="387"/>
      <c r="D28" s="387"/>
      <c r="E28" s="388"/>
      <c r="F28" s="79" t="s">
        <v>121</v>
      </c>
      <c r="G28" s="424">
        <v>0.9</v>
      </c>
      <c r="H28" s="425"/>
      <c r="I28" s="53"/>
      <c r="J28" s="53"/>
      <c r="K28" s="53"/>
      <c r="L28" s="53"/>
      <c r="M28" s="53"/>
      <c r="N28" s="53"/>
      <c r="O28" s="22"/>
      <c r="P28" s="21"/>
      <c r="R28" s="23"/>
      <c r="S28" s="23"/>
      <c r="T28" s="23"/>
      <c r="U28" s="23"/>
    </row>
    <row r="29" spans="1:21" ht="12.75" customHeight="1" thickBot="1">
      <c r="A29" s="476" t="s">
        <v>207</v>
      </c>
      <c r="B29" s="477"/>
      <c r="C29" s="477"/>
      <c r="D29" s="477"/>
      <c r="E29" s="477"/>
      <c r="F29" s="81" t="s">
        <v>208</v>
      </c>
      <c r="G29" s="474">
        <v>9</v>
      </c>
      <c r="H29" s="475"/>
      <c r="I29" s="54"/>
      <c r="J29" s="54"/>
      <c r="K29" s="54"/>
      <c r="L29" s="54"/>
      <c r="M29" s="54"/>
      <c r="N29" s="54"/>
      <c r="O29" s="22"/>
      <c r="P29" s="21"/>
      <c r="R29" s="23"/>
      <c r="S29" s="23"/>
      <c r="T29" s="23"/>
      <c r="U29" s="23"/>
    </row>
    <row r="30" spans="1:15" ht="3.75" customHeight="1" thickBot="1">
      <c r="A30" s="471"/>
      <c r="B30" s="472"/>
      <c r="C30" s="472"/>
      <c r="D30" s="472"/>
      <c r="E30" s="472"/>
      <c r="F30" s="472"/>
      <c r="G30" s="472"/>
      <c r="H30" s="473"/>
      <c r="I30" s="47"/>
      <c r="J30" s="47"/>
      <c r="K30" s="47"/>
      <c r="L30" s="47"/>
      <c r="M30" s="47"/>
      <c r="N30" s="47"/>
      <c r="O30" s="22"/>
    </row>
    <row r="31" spans="1:15" ht="16.5" customHeight="1" thickBot="1">
      <c r="A31" s="442" t="s">
        <v>63</v>
      </c>
      <c r="B31" s="443"/>
      <c r="C31" s="443"/>
      <c r="D31" s="443"/>
      <c r="E31" s="443"/>
      <c r="F31" s="443"/>
      <c r="G31" s="443"/>
      <c r="H31" s="444"/>
      <c r="I31" s="44"/>
      <c r="J31" s="44"/>
      <c r="K31" s="44"/>
      <c r="L31" s="44"/>
      <c r="M31" s="44"/>
      <c r="N31" s="44"/>
      <c r="O31" s="22"/>
    </row>
    <row r="32" spans="1:23" s="30" customFormat="1" ht="9.75" customHeight="1">
      <c r="A32" s="357" t="s">
        <v>51</v>
      </c>
      <c r="B32" s="358"/>
      <c r="C32" s="347" t="s">
        <v>51</v>
      </c>
      <c r="D32" s="348"/>
      <c r="E32" s="348"/>
      <c r="F32" s="348"/>
      <c r="G32" s="348"/>
      <c r="H32" s="349"/>
      <c r="I32" s="37"/>
      <c r="J32" s="37"/>
      <c r="K32" s="352"/>
      <c r="L32" s="352"/>
      <c r="M32" s="37"/>
      <c r="N32" s="37"/>
      <c r="Q32" s="159"/>
      <c r="R32" s="159"/>
      <c r="S32" s="159"/>
      <c r="T32" s="32"/>
      <c r="U32" s="32"/>
      <c r="V32" s="32"/>
      <c r="W32" s="32"/>
    </row>
    <row r="33" spans="1:21" s="30" customFormat="1" ht="12" customHeight="1">
      <c r="A33" s="359"/>
      <c r="B33" s="360"/>
      <c r="C33" s="459">
        <v>5</v>
      </c>
      <c r="D33" s="460"/>
      <c r="E33" s="460"/>
      <c r="F33" s="460"/>
      <c r="G33" s="460"/>
      <c r="H33" s="461"/>
      <c r="I33" s="38"/>
      <c r="J33" s="39"/>
      <c r="K33" s="399"/>
      <c r="L33" s="399"/>
      <c r="M33" s="38"/>
      <c r="N33" s="38"/>
      <c r="O33" s="36"/>
      <c r="Q33" s="160"/>
      <c r="R33" s="161" t="s">
        <v>125</v>
      </c>
      <c r="S33" s="161" t="s">
        <v>126</v>
      </c>
      <c r="T33" s="156" t="s">
        <v>124</v>
      </c>
      <c r="U33" s="156"/>
    </row>
    <row r="34" spans="1:21" s="35" customFormat="1" ht="22.5" customHeight="1">
      <c r="A34" s="465" t="s">
        <v>1</v>
      </c>
      <c r="B34" s="466"/>
      <c r="C34" s="464" t="s">
        <v>101</v>
      </c>
      <c r="D34" s="380"/>
      <c r="E34" s="380" t="s">
        <v>194</v>
      </c>
      <c r="F34" s="380"/>
      <c r="G34" s="380" t="s">
        <v>200</v>
      </c>
      <c r="H34" s="381"/>
      <c r="I34" s="44"/>
      <c r="J34" s="44"/>
      <c r="K34" s="44"/>
      <c r="L34" s="44"/>
      <c r="M34" s="44"/>
      <c r="N34" s="44"/>
      <c r="O34" s="34"/>
      <c r="P34" s="34"/>
      <c r="Q34" s="162" t="s">
        <v>2</v>
      </c>
      <c r="R34" s="163" t="s">
        <v>136</v>
      </c>
      <c r="S34" s="163" t="s">
        <v>137</v>
      </c>
      <c r="T34" s="157" t="s">
        <v>138</v>
      </c>
      <c r="U34" s="157" t="s">
        <v>139</v>
      </c>
    </row>
    <row r="35" spans="1:21" s="30" customFormat="1" ht="9.75" customHeight="1">
      <c r="A35" s="467" t="s">
        <v>67</v>
      </c>
      <c r="B35" s="468"/>
      <c r="C35" s="409">
        <v>0</v>
      </c>
      <c r="D35" s="410"/>
      <c r="E35" s="350">
        <v>0</v>
      </c>
      <c r="F35" s="410"/>
      <c r="G35" s="350">
        <v>0</v>
      </c>
      <c r="H35" s="351"/>
      <c r="I35" s="44"/>
      <c r="J35" s="44"/>
      <c r="K35" s="44"/>
      <c r="L35" s="44"/>
      <c r="M35" s="44"/>
      <c r="N35" s="44"/>
      <c r="O35" s="33"/>
      <c r="P35" s="33"/>
      <c r="Q35" s="164">
        <v>0</v>
      </c>
      <c r="R35" s="165">
        <v>0</v>
      </c>
      <c r="S35" s="165">
        <v>0</v>
      </c>
      <c r="T35" s="158">
        <v>0</v>
      </c>
      <c r="U35" s="158">
        <v>0</v>
      </c>
    </row>
    <row r="36" spans="1:21" s="30" customFormat="1" ht="9.75" customHeight="1">
      <c r="A36" s="378" t="s">
        <v>3</v>
      </c>
      <c r="B36" s="379"/>
      <c r="C36" s="343">
        <f>HLOOKUP($C$33,'Bemessungsregendaten, kfu'!$D$20:$N$41,2,0)</f>
        <v>14.4</v>
      </c>
      <c r="D36" s="344"/>
      <c r="E36" s="310" t="e">
        <f>IF((T36/1000)*$G$17&gt;0,(T36/1000)*$G$17,0)</f>
        <v>#DIV/0!</v>
      </c>
      <c r="F36" s="311"/>
      <c r="G36" s="310" t="e">
        <f aca="true" t="shared" si="0" ref="G36:G56">(U36/1000)*$G$17</f>
        <v>#DIV/0!</v>
      </c>
      <c r="H36" s="311"/>
      <c r="I36" s="44"/>
      <c r="J36" s="44"/>
      <c r="K36" s="44"/>
      <c r="L36" s="44"/>
      <c r="M36" s="44"/>
      <c r="N36" s="44"/>
      <c r="Q36" s="166">
        <v>5</v>
      </c>
      <c r="R36" s="165" t="e">
        <f>Q36*($G$19/2)*$G$20*((($G$24^2*PI())/4)/$G$17)*60000</f>
        <v>#DIV/0!</v>
      </c>
      <c r="S36" s="165" t="e">
        <f aca="true" t="shared" si="1" ref="S36:S56">Q36*($G$22*$G$23)/2*($G$29/$G$17)*60000</f>
        <v>#DIV/0!</v>
      </c>
      <c r="T36" s="158" t="e">
        <f>IF((C36-R36)&gt;0,C36-R36,0)</f>
        <v>#DIV/0!</v>
      </c>
      <c r="U36" s="158" t="e">
        <f>IF((C36-S36)&gt;0,C36-S36,0)</f>
        <v>#DIV/0!</v>
      </c>
    </row>
    <row r="37" spans="1:21" s="30" customFormat="1" ht="9.75" customHeight="1">
      <c r="A37" s="378" t="s">
        <v>141</v>
      </c>
      <c r="B37" s="379"/>
      <c r="C37" s="343">
        <f>HLOOKUP($C$33,'Bemessungsregendaten, kfu'!$D$20:$N$41,3,0)</f>
        <v>18.8</v>
      </c>
      <c r="D37" s="344"/>
      <c r="E37" s="310" t="e">
        <f aca="true" t="shared" si="2" ref="E37:E56">(T37/1000)*$G$17</f>
        <v>#DIV/0!</v>
      </c>
      <c r="F37" s="311"/>
      <c r="G37" s="310" t="e">
        <f t="shared" si="0"/>
        <v>#DIV/0!</v>
      </c>
      <c r="H37" s="311"/>
      <c r="I37" s="44"/>
      <c r="J37" s="44"/>
      <c r="K37" s="44"/>
      <c r="L37" s="44"/>
      <c r="M37" s="44"/>
      <c r="N37" s="44"/>
      <c r="Q37" s="166">
        <v>10</v>
      </c>
      <c r="R37" s="165" t="e">
        <f aca="true" t="shared" si="3" ref="R37:R55">Q37*($G$19/2)*$G$20*((($G$24^2*PI())/4)/$G$17)*60000</f>
        <v>#DIV/0!</v>
      </c>
      <c r="S37" s="165" t="e">
        <f t="shared" si="1"/>
        <v>#DIV/0!</v>
      </c>
      <c r="T37" s="158" t="e">
        <f aca="true" t="shared" si="4" ref="T37:T56">IF((C37-R37)&gt;0,C37-R37,0)</f>
        <v>#DIV/0!</v>
      </c>
      <c r="U37" s="158" t="e">
        <f aca="true" t="shared" si="5" ref="U37:U56">IF((C37-S37)&gt;0,C37-S37,0)</f>
        <v>#DIV/0!</v>
      </c>
    </row>
    <row r="38" spans="1:21" s="30" customFormat="1" ht="9.75" customHeight="1">
      <c r="A38" s="378" t="s">
        <v>4</v>
      </c>
      <c r="B38" s="379"/>
      <c r="C38" s="343">
        <f>HLOOKUP($C$33,'Bemessungsregendaten, kfu'!$D$20:$N$41,4,0)</f>
        <v>21.9</v>
      </c>
      <c r="D38" s="344"/>
      <c r="E38" s="310" t="e">
        <f>(T38/1000)*$G$17</f>
        <v>#DIV/0!</v>
      </c>
      <c r="F38" s="311"/>
      <c r="G38" s="310" t="e">
        <f t="shared" si="0"/>
        <v>#DIV/0!</v>
      </c>
      <c r="H38" s="311"/>
      <c r="I38" s="44"/>
      <c r="J38" s="44"/>
      <c r="K38" s="44"/>
      <c r="L38" s="44"/>
      <c r="M38" s="44"/>
      <c r="N38" s="44"/>
      <c r="Q38" s="166">
        <v>15</v>
      </c>
      <c r="R38" s="165" t="e">
        <f t="shared" si="3"/>
        <v>#DIV/0!</v>
      </c>
      <c r="S38" s="165" t="e">
        <f t="shared" si="1"/>
        <v>#DIV/0!</v>
      </c>
      <c r="T38" s="158" t="e">
        <f t="shared" si="4"/>
        <v>#DIV/0!</v>
      </c>
      <c r="U38" s="158" t="e">
        <f t="shared" si="5"/>
        <v>#DIV/0!</v>
      </c>
    </row>
    <row r="39" spans="1:21" s="30" customFormat="1" ht="9.75" customHeight="1">
      <c r="A39" s="378" t="s">
        <v>5</v>
      </c>
      <c r="B39" s="379"/>
      <c r="C39" s="343">
        <f>HLOOKUP($C$33,'Bemessungsregendaten, kfu'!$D$20:$N$41,5,0)</f>
        <v>24.3</v>
      </c>
      <c r="D39" s="344"/>
      <c r="E39" s="310" t="e">
        <f t="shared" si="2"/>
        <v>#DIV/0!</v>
      </c>
      <c r="F39" s="311"/>
      <c r="G39" s="310" t="e">
        <f t="shared" si="0"/>
        <v>#DIV/0!</v>
      </c>
      <c r="H39" s="311"/>
      <c r="I39" s="44"/>
      <c r="J39" s="44"/>
      <c r="K39" s="44"/>
      <c r="L39" s="44"/>
      <c r="M39" s="44"/>
      <c r="N39" s="44"/>
      <c r="Q39" s="166">
        <v>20</v>
      </c>
      <c r="R39" s="165" t="e">
        <f t="shared" si="3"/>
        <v>#DIV/0!</v>
      </c>
      <c r="S39" s="165" t="e">
        <f t="shared" si="1"/>
        <v>#DIV/0!</v>
      </c>
      <c r="T39" s="158" t="e">
        <f t="shared" si="4"/>
        <v>#DIV/0!</v>
      </c>
      <c r="U39" s="158" t="e">
        <f t="shared" si="5"/>
        <v>#DIV/0!</v>
      </c>
    </row>
    <row r="40" spans="1:21" s="30" customFormat="1" ht="9.75" customHeight="1">
      <c r="A40" s="378" t="s">
        <v>7</v>
      </c>
      <c r="B40" s="379"/>
      <c r="C40" s="343">
        <f>HLOOKUP($C$33,'Bemessungsregendaten, kfu'!$D$20:$N$41,6,0)</f>
        <v>28.3</v>
      </c>
      <c r="D40" s="344"/>
      <c r="E40" s="310" t="e">
        <f t="shared" si="2"/>
        <v>#DIV/0!</v>
      </c>
      <c r="F40" s="311"/>
      <c r="G40" s="310" t="e">
        <f t="shared" si="0"/>
        <v>#DIV/0!</v>
      </c>
      <c r="H40" s="311"/>
      <c r="I40" s="44"/>
      <c r="J40" s="44"/>
      <c r="K40" s="44"/>
      <c r="L40" s="44"/>
      <c r="M40" s="44"/>
      <c r="N40" s="44"/>
      <c r="Q40" s="166">
        <v>30</v>
      </c>
      <c r="R40" s="165" t="e">
        <f t="shared" si="3"/>
        <v>#DIV/0!</v>
      </c>
      <c r="S40" s="165" t="e">
        <f t="shared" si="1"/>
        <v>#DIV/0!</v>
      </c>
      <c r="T40" s="158" t="e">
        <f t="shared" si="4"/>
        <v>#DIV/0!</v>
      </c>
      <c r="U40" s="158" t="e">
        <f t="shared" si="5"/>
        <v>#DIV/0!</v>
      </c>
    </row>
    <row r="41" spans="1:21" s="30" customFormat="1" ht="9.75" customHeight="1">
      <c r="A41" s="378" t="s">
        <v>6</v>
      </c>
      <c r="B41" s="379"/>
      <c r="C41" s="343">
        <f>HLOOKUP($C$33,'Bemessungsregendaten, kfu'!$D$20:$N$41,7,0)</f>
        <v>32.7</v>
      </c>
      <c r="D41" s="344"/>
      <c r="E41" s="310" t="e">
        <f t="shared" si="2"/>
        <v>#DIV/0!</v>
      </c>
      <c r="F41" s="311"/>
      <c r="G41" s="310" t="e">
        <f t="shared" si="0"/>
        <v>#DIV/0!</v>
      </c>
      <c r="H41" s="311"/>
      <c r="I41" s="44"/>
      <c r="J41" s="44"/>
      <c r="K41" s="44"/>
      <c r="L41" s="44"/>
      <c r="M41" s="44"/>
      <c r="N41" s="44"/>
      <c r="Q41" s="166">
        <v>45</v>
      </c>
      <c r="R41" s="165" t="e">
        <f t="shared" si="3"/>
        <v>#DIV/0!</v>
      </c>
      <c r="S41" s="165" t="e">
        <f t="shared" si="1"/>
        <v>#DIV/0!</v>
      </c>
      <c r="T41" s="158" t="e">
        <f t="shared" si="4"/>
        <v>#DIV/0!</v>
      </c>
      <c r="U41" s="158" t="e">
        <f t="shared" si="5"/>
        <v>#DIV/0!</v>
      </c>
    </row>
    <row r="42" spans="1:21" s="30" customFormat="1" ht="9.75" customHeight="1">
      <c r="A42" s="378" t="s">
        <v>8</v>
      </c>
      <c r="B42" s="379"/>
      <c r="C42" s="343">
        <f>HLOOKUP($C$33,'Bemessungsregendaten, kfu'!$D$20:$N$41,8,0)</f>
        <v>36.3</v>
      </c>
      <c r="D42" s="344"/>
      <c r="E42" s="310" t="e">
        <f t="shared" si="2"/>
        <v>#DIV/0!</v>
      </c>
      <c r="F42" s="311"/>
      <c r="G42" s="310" t="e">
        <f t="shared" si="0"/>
        <v>#DIV/0!</v>
      </c>
      <c r="H42" s="311"/>
      <c r="I42" s="44"/>
      <c r="J42" s="44"/>
      <c r="K42" s="44"/>
      <c r="L42" s="44"/>
      <c r="M42" s="44"/>
      <c r="N42" s="44"/>
      <c r="Q42" s="166">
        <v>60</v>
      </c>
      <c r="R42" s="165" t="e">
        <f t="shared" si="3"/>
        <v>#DIV/0!</v>
      </c>
      <c r="S42" s="165" t="e">
        <f t="shared" si="1"/>
        <v>#DIV/0!</v>
      </c>
      <c r="T42" s="158" t="e">
        <f t="shared" si="4"/>
        <v>#DIV/0!</v>
      </c>
      <c r="U42" s="158" t="e">
        <f t="shared" si="5"/>
        <v>#DIV/0!</v>
      </c>
    </row>
    <row r="43" spans="1:21" s="30" customFormat="1" ht="9.75" customHeight="1">
      <c r="A43" s="378" t="s">
        <v>9</v>
      </c>
      <c r="B43" s="379"/>
      <c r="C43" s="343">
        <f>HLOOKUP($C$33,'Bemessungsregendaten, kfu'!$D$20:$N$41,9,0)</f>
        <v>41.4</v>
      </c>
      <c r="D43" s="344"/>
      <c r="E43" s="310" t="e">
        <f t="shared" si="2"/>
        <v>#DIV/0!</v>
      </c>
      <c r="F43" s="311"/>
      <c r="G43" s="310" t="e">
        <f t="shared" si="0"/>
        <v>#DIV/0!</v>
      </c>
      <c r="H43" s="311"/>
      <c r="I43" s="44"/>
      <c r="J43" s="44"/>
      <c r="K43" s="44"/>
      <c r="L43" s="44"/>
      <c r="M43" s="44"/>
      <c r="N43" s="44"/>
      <c r="Q43" s="166">
        <v>90</v>
      </c>
      <c r="R43" s="165" t="e">
        <f t="shared" si="3"/>
        <v>#DIV/0!</v>
      </c>
      <c r="S43" s="165" t="e">
        <f t="shared" si="1"/>
        <v>#DIV/0!</v>
      </c>
      <c r="T43" s="158" t="e">
        <f t="shared" si="4"/>
        <v>#DIV/0!</v>
      </c>
      <c r="U43" s="158" t="e">
        <f t="shared" si="5"/>
        <v>#DIV/0!</v>
      </c>
    </row>
    <row r="44" spans="1:21" s="30" customFormat="1" ht="9.75" customHeight="1">
      <c r="A44" s="378" t="s">
        <v>10</v>
      </c>
      <c r="B44" s="379"/>
      <c r="C44" s="343">
        <f>HLOOKUP($C$33,'Bemessungsregendaten, kfu'!$D$20:$N$41,10,0)</f>
        <v>44.7</v>
      </c>
      <c r="D44" s="344"/>
      <c r="E44" s="310" t="e">
        <f t="shared" si="2"/>
        <v>#DIV/0!</v>
      </c>
      <c r="F44" s="311"/>
      <c r="G44" s="310" t="e">
        <f t="shared" si="0"/>
        <v>#DIV/0!</v>
      </c>
      <c r="H44" s="311"/>
      <c r="I44" s="44"/>
      <c r="J44" s="44"/>
      <c r="K44" s="44"/>
      <c r="L44" s="44"/>
      <c r="M44" s="44"/>
      <c r="N44" s="44"/>
      <c r="Q44" s="166">
        <v>120</v>
      </c>
      <c r="R44" s="165" t="e">
        <f t="shared" si="3"/>
        <v>#DIV/0!</v>
      </c>
      <c r="S44" s="165" t="e">
        <f t="shared" si="1"/>
        <v>#DIV/0!</v>
      </c>
      <c r="T44" s="158" t="e">
        <f t="shared" si="4"/>
        <v>#DIV/0!</v>
      </c>
      <c r="U44" s="158" t="e">
        <f t="shared" si="5"/>
        <v>#DIV/0!</v>
      </c>
    </row>
    <row r="45" spans="1:21" s="30" customFormat="1" ht="9.75" customHeight="1">
      <c r="A45" s="378" t="s">
        <v>11</v>
      </c>
      <c r="B45" s="379"/>
      <c r="C45" s="343">
        <f>HLOOKUP($C$33,'Bemessungsregendaten, kfu'!$D$20:$N$41,11,0)</f>
        <v>49.8</v>
      </c>
      <c r="D45" s="344"/>
      <c r="E45" s="310" t="e">
        <f t="shared" si="2"/>
        <v>#DIV/0!</v>
      </c>
      <c r="F45" s="311"/>
      <c r="G45" s="310" t="e">
        <f t="shared" si="0"/>
        <v>#DIV/0!</v>
      </c>
      <c r="H45" s="311"/>
      <c r="I45" s="44"/>
      <c r="J45" s="44"/>
      <c r="K45" s="44"/>
      <c r="L45" s="44"/>
      <c r="M45" s="44"/>
      <c r="N45" s="44"/>
      <c r="Q45" s="166">
        <v>180</v>
      </c>
      <c r="R45" s="165" t="e">
        <f t="shared" si="3"/>
        <v>#DIV/0!</v>
      </c>
      <c r="S45" s="165" t="e">
        <f t="shared" si="1"/>
        <v>#DIV/0!</v>
      </c>
      <c r="T45" s="158" t="e">
        <f t="shared" si="4"/>
        <v>#DIV/0!</v>
      </c>
      <c r="U45" s="158" t="e">
        <f t="shared" si="5"/>
        <v>#DIV/0!</v>
      </c>
    </row>
    <row r="46" spans="1:21" s="30" customFormat="1" ht="9.75" customHeight="1">
      <c r="A46" s="378" t="s">
        <v>12</v>
      </c>
      <c r="B46" s="379"/>
      <c r="C46" s="343">
        <f>HLOOKUP($C$33,'Bemessungsregendaten, kfu'!$D$20:$N$41,12,0)</f>
        <v>53.7</v>
      </c>
      <c r="D46" s="344"/>
      <c r="E46" s="310" t="e">
        <f t="shared" si="2"/>
        <v>#DIV/0!</v>
      </c>
      <c r="F46" s="311"/>
      <c r="G46" s="310" t="e">
        <f t="shared" si="0"/>
        <v>#DIV/0!</v>
      </c>
      <c r="H46" s="311"/>
      <c r="I46" s="44"/>
      <c r="J46" s="44"/>
      <c r="K46" s="44"/>
      <c r="L46" s="44"/>
      <c r="M46" s="44"/>
      <c r="N46" s="44"/>
      <c r="Q46" s="166">
        <v>240</v>
      </c>
      <c r="R46" s="165" t="e">
        <f t="shared" si="3"/>
        <v>#DIV/0!</v>
      </c>
      <c r="S46" s="165" t="e">
        <f t="shared" si="1"/>
        <v>#DIV/0!</v>
      </c>
      <c r="T46" s="158" t="e">
        <f t="shared" si="4"/>
        <v>#DIV/0!</v>
      </c>
      <c r="U46" s="158" t="e">
        <f t="shared" si="5"/>
        <v>#DIV/0!</v>
      </c>
    </row>
    <row r="47" spans="1:21" s="30" customFormat="1" ht="9.75" customHeight="1">
      <c r="A47" s="378" t="s">
        <v>13</v>
      </c>
      <c r="B47" s="379"/>
      <c r="C47" s="343">
        <f>HLOOKUP($C$33,'Bemessungsregendaten, kfu'!$D$20:$N$41,13,0)</f>
        <v>60.8</v>
      </c>
      <c r="D47" s="344"/>
      <c r="E47" s="310" t="e">
        <f t="shared" si="2"/>
        <v>#DIV/0!</v>
      </c>
      <c r="F47" s="311"/>
      <c r="G47" s="310" t="e">
        <f t="shared" si="0"/>
        <v>#DIV/0!</v>
      </c>
      <c r="H47" s="311"/>
      <c r="I47" s="44"/>
      <c r="J47" s="44"/>
      <c r="K47" s="44"/>
      <c r="L47" s="44"/>
      <c r="M47" s="44"/>
      <c r="N47" s="44"/>
      <c r="Q47" s="166">
        <v>360</v>
      </c>
      <c r="R47" s="165" t="e">
        <f t="shared" si="3"/>
        <v>#DIV/0!</v>
      </c>
      <c r="S47" s="165" t="e">
        <f t="shared" si="1"/>
        <v>#DIV/0!</v>
      </c>
      <c r="T47" s="158" t="e">
        <f t="shared" si="4"/>
        <v>#DIV/0!</v>
      </c>
      <c r="U47" s="158" t="e">
        <f t="shared" si="5"/>
        <v>#DIV/0!</v>
      </c>
    </row>
    <row r="48" spans="1:21" s="30" customFormat="1" ht="9.75" customHeight="1">
      <c r="A48" s="378" t="s">
        <v>14</v>
      </c>
      <c r="B48" s="379"/>
      <c r="C48" s="343">
        <f>HLOOKUP($C$33,'Bemessungsregendaten, kfu'!$D$20:$N$41,14,0)</f>
        <v>69.6</v>
      </c>
      <c r="D48" s="344"/>
      <c r="E48" s="310" t="e">
        <f t="shared" si="2"/>
        <v>#DIV/0!</v>
      </c>
      <c r="F48" s="311"/>
      <c r="G48" s="310" t="e">
        <f t="shared" si="0"/>
        <v>#DIV/0!</v>
      </c>
      <c r="H48" s="311"/>
      <c r="I48" s="44"/>
      <c r="J48" s="44"/>
      <c r="K48" s="44"/>
      <c r="L48" s="44"/>
      <c r="M48" s="44"/>
      <c r="N48" s="44"/>
      <c r="Q48" s="166">
        <v>540</v>
      </c>
      <c r="R48" s="165" t="e">
        <f t="shared" si="3"/>
        <v>#DIV/0!</v>
      </c>
      <c r="S48" s="165" t="e">
        <f t="shared" si="1"/>
        <v>#DIV/0!</v>
      </c>
      <c r="T48" s="158" t="e">
        <f t="shared" si="4"/>
        <v>#DIV/0!</v>
      </c>
      <c r="U48" s="158" t="e">
        <f t="shared" si="5"/>
        <v>#DIV/0!</v>
      </c>
    </row>
    <row r="49" spans="1:21" s="30" customFormat="1" ht="9.75" customHeight="1">
      <c r="A49" s="378" t="s">
        <v>15</v>
      </c>
      <c r="B49" s="379"/>
      <c r="C49" s="343">
        <f>HLOOKUP($C$33,'Bemessungsregendaten, kfu'!$D$20:$N$41,15,0)</f>
        <v>77</v>
      </c>
      <c r="D49" s="344"/>
      <c r="E49" s="310" t="e">
        <f t="shared" si="2"/>
        <v>#DIV/0!</v>
      </c>
      <c r="F49" s="311"/>
      <c r="G49" s="310" t="e">
        <f t="shared" si="0"/>
        <v>#DIV/0!</v>
      </c>
      <c r="H49" s="311"/>
      <c r="I49" s="44"/>
      <c r="J49" s="44"/>
      <c r="K49" s="44"/>
      <c r="L49" s="44"/>
      <c r="M49" s="44"/>
      <c r="N49" s="44"/>
      <c r="Q49" s="166">
        <v>720</v>
      </c>
      <c r="R49" s="165" t="e">
        <f t="shared" si="3"/>
        <v>#DIV/0!</v>
      </c>
      <c r="S49" s="165" t="e">
        <f t="shared" si="1"/>
        <v>#DIV/0!</v>
      </c>
      <c r="T49" s="158" t="e">
        <f t="shared" si="4"/>
        <v>#DIV/0!</v>
      </c>
      <c r="U49" s="158" t="e">
        <f t="shared" si="5"/>
        <v>#DIV/0!</v>
      </c>
    </row>
    <row r="50" spans="1:21" s="30" customFormat="1" ht="9.75" customHeight="1">
      <c r="A50" s="378" t="s">
        <v>16</v>
      </c>
      <c r="B50" s="379"/>
      <c r="C50" s="343">
        <f>HLOOKUP($C$33,'Bemessungsregendaten, kfu'!$D$20:$N$41,16,0)</f>
        <v>89.7</v>
      </c>
      <c r="D50" s="344"/>
      <c r="E50" s="310" t="e">
        <f t="shared" si="2"/>
        <v>#DIV/0!</v>
      </c>
      <c r="F50" s="311"/>
      <c r="G50" s="310" t="e">
        <f t="shared" si="0"/>
        <v>#DIV/0!</v>
      </c>
      <c r="H50" s="311"/>
      <c r="I50" s="44"/>
      <c r="J50" s="44"/>
      <c r="K50" s="44"/>
      <c r="L50" s="44"/>
      <c r="M50" s="44"/>
      <c r="N50" s="44"/>
      <c r="Q50" s="166">
        <v>1080</v>
      </c>
      <c r="R50" s="165" t="e">
        <f t="shared" si="3"/>
        <v>#DIV/0!</v>
      </c>
      <c r="S50" s="165" t="e">
        <f t="shared" si="1"/>
        <v>#DIV/0!</v>
      </c>
      <c r="T50" s="158" t="e">
        <f t="shared" si="4"/>
        <v>#DIV/0!</v>
      </c>
      <c r="U50" s="158" t="e">
        <f t="shared" si="5"/>
        <v>#DIV/0!</v>
      </c>
    </row>
    <row r="51" spans="1:21" s="30" customFormat="1" ht="9.75" customHeight="1">
      <c r="A51" s="378" t="s">
        <v>17</v>
      </c>
      <c r="B51" s="379"/>
      <c r="C51" s="343">
        <f>HLOOKUP($C$33,'Bemessungsregendaten, kfu'!$D$20:$N$41,17,0)</f>
        <v>96.6</v>
      </c>
      <c r="D51" s="344"/>
      <c r="E51" s="310" t="e">
        <f t="shared" si="2"/>
        <v>#DIV/0!</v>
      </c>
      <c r="F51" s="311"/>
      <c r="G51" s="310" t="e">
        <f t="shared" si="0"/>
        <v>#DIV/0!</v>
      </c>
      <c r="H51" s="311"/>
      <c r="I51" s="44"/>
      <c r="J51" s="44"/>
      <c r="K51" s="44"/>
      <c r="L51" s="44"/>
      <c r="M51" s="44"/>
      <c r="N51" s="44"/>
      <c r="Q51" s="166">
        <v>1440</v>
      </c>
      <c r="R51" s="165" t="e">
        <f t="shared" si="3"/>
        <v>#DIV/0!</v>
      </c>
      <c r="S51" s="165" t="e">
        <f t="shared" si="1"/>
        <v>#DIV/0!</v>
      </c>
      <c r="T51" s="158" t="e">
        <f t="shared" si="4"/>
        <v>#DIV/0!</v>
      </c>
      <c r="U51" s="158" t="e">
        <f t="shared" si="5"/>
        <v>#DIV/0!</v>
      </c>
    </row>
    <row r="52" spans="1:21" s="30" customFormat="1" ht="9.75" customHeight="1">
      <c r="A52" s="378" t="s">
        <v>18</v>
      </c>
      <c r="B52" s="379"/>
      <c r="C52" s="343">
        <f>HLOOKUP($C$33,'Bemessungsregendaten, kfu'!$D$20:$N$41,18,0)</f>
        <v>116.2</v>
      </c>
      <c r="D52" s="344"/>
      <c r="E52" s="310" t="e">
        <f t="shared" si="2"/>
        <v>#DIV/0!</v>
      </c>
      <c r="F52" s="311"/>
      <c r="G52" s="310" t="e">
        <f t="shared" si="0"/>
        <v>#DIV/0!</v>
      </c>
      <c r="H52" s="311"/>
      <c r="I52" s="44"/>
      <c r="J52" s="44"/>
      <c r="K52" s="44"/>
      <c r="L52" s="44"/>
      <c r="M52" s="44"/>
      <c r="N52" s="44"/>
      <c r="Q52" s="166">
        <v>2880</v>
      </c>
      <c r="R52" s="165" t="e">
        <f t="shared" si="3"/>
        <v>#DIV/0!</v>
      </c>
      <c r="S52" s="165" t="e">
        <f t="shared" si="1"/>
        <v>#DIV/0!</v>
      </c>
      <c r="T52" s="158" t="e">
        <f t="shared" si="4"/>
        <v>#DIV/0!</v>
      </c>
      <c r="U52" s="158" t="e">
        <f t="shared" si="5"/>
        <v>#DIV/0!</v>
      </c>
    </row>
    <row r="53" spans="1:21" s="30" customFormat="1" ht="9.75" customHeight="1">
      <c r="A53" s="378" t="s">
        <v>19</v>
      </c>
      <c r="B53" s="379"/>
      <c r="C53" s="343">
        <f>HLOOKUP($C$33,'Bemessungsregendaten, kfu'!$D$20:$N$41,19,0)</f>
        <v>128.3</v>
      </c>
      <c r="D53" s="344"/>
      <c r="E53" s="310" t="e">
        <f t="shared" si="2"/>
        <v>#DIV/0!</v>
      </c>
      <c r="F53" s="311"/>
      <c r="G53" s="310" t="e">
        <f t="shared" si="0"/>
        <v>#DIV/0!</v>
      </c>
      <c r="H53" s="311"/>
      <c r="I53" s="44"/>
      <c r="J53" s="44"/>
      <c r="K53" s="44"/>
      <c r="L53" s="44"/>
      <c r="M53" s="44"/>
      <c r="N53" s="44"/>
      <c r="Q53" s="166">
        <v>4320</v>
      </c>
      <c r="R53" s="165" t="e">
        <f t="shared" si="3"/>
        <v>#DIV/0!</v>
      </c>
      <c r="S53" s="165" t="e">
        <f t="shared" si="1"/>
        <v>#DIV/0!</v>
      </c>
      <c r="T53" s="158" t="e">
        <f t="shared" si="4"/>
        <v>#DIV/0!</v>
      </c>
      <c r="U53" s="158" t="e">
        <f t="shared" si="5"/>
        <v>#DIV/0!</v>
      </c>
    </row>
    <row r="54" spans="1:21" s="30" customFormat="1" ht="9.75" customHeight="1">
      <c r="A54" s="378" t="s">
        <v>20</v>
      </c>
      <c r="B54" s="379"/>
      <c r="C54" s="343">
        <f>HLOOKUP($C$33,'Bemessungsregendaten, kfu'!$D$20:$N$41,20,0)</f>
        <v>137.3</v>
      </c>
      <c r="D54" s="344"/>
      <c r="E54" s="310" t="e">
        <f t="shared" si="2"/>
        <v>#DIV/0!</v>
      </c>
      <c r="F54" s="311"/>
      <c r="G54" s="310" t="e">
        <f t="shared" si="0"/>
        <v>#DIV/0!</v>
      </c>
      <c r="H54" s="311"/>
      <c r="I54" s="44"/>
      <c r="J54" s="44"/>
      <c r="K54" s="44"/>
      <c r="L54" s="44"/>
      <c r="M54" s="44"/>
      <c r="N54" s="44"/>
      <c r="Q54" s="166">
        <v>5760</v>
      </c>
      <c r="R54" s="165" t="e">
        <f t="shared" si="3"/>
        <v>#DIV/0!</v>
      </c>
      <c r="S54" s="165" t="e">
        <f t="shared" si="1"/>
        <v>#DIV/0!</v>
      </c>
      <c r="T54" s="158" t="e">
        <f t="shared" si="4"/>
        <v>#DIV/0!</v>
      </c>
      <c r="U54" s="158" t="e">
        <f t="shared" si="5"/>
        <v>#DIV/0!</v>
      </c>
    </row>
    <row r="55" spans="1:21" s="30" customFormat="1" ht="9.75" customHeight="1">
      <c r="A55" s="378" t="s">
        <v>21</v>
      </c>
      <c r="B55" s="379"/>
      <c r="C55" s="343">
        <f>HLOOKUP($C$33,'Bemessungsregendaten, kfu'!$D$20:$N$41,21,0)</f>
        <v>144.8</v>
      </c>
      <c r="D55" s="344"/>
      <c r="E55" s="310" t="e">
        <f t="shared" si="2"/>
        <v>#DIV/0!</v>
      </c>
      <c r="F55" s="311"/>
      <c r="G55" s="310" t="e">
        <f t="shared" si="0"/>
        <v>#DIV/0!</v>
      </c>
      <c r="H55" s="311"/>
      <c r="I55" s="44"/>
      <c r="J55" s="44"/>
      <c r="K55" s="44"/>
      <c r="L55" s="44"/>
      <c r="M55" s="44"/>
      <c r="N55" s="44"/>
      <c r="Q55" s="166">
        <v>7200</v>
      </c>
      <c r="R55" s="165" t="e">
        <f t="shared" si="3"/>
        <v>#DIV/0!</v>
      </c>
      <c r="S55" s="165" t="e">
        <f t="shared" si="1"/>
        <v>#DIV/0!</v>
      </c>
      <c r="T55" s="158" t="e">
        <f t="shared" si="4"/>
        <v>#DIV/0!</v>
      </c>
      <c r="U55" s="158" t="e">
        <f t="shared" si="5"/>
        <v>#DIV/0!</v>
      </c>
    </row>
    <row r="56" spans="1:21" s="30" customFormat="1" ht="9.75" customHeight="1" thickBot="1">
      <c r="A56" s="407" t="s">
        <v>22</v>
      </c>
      <c r="B56" s="408"/>
      <c r="C56" s="369">
        <f>HLOOKUP($C$33,'Bemessungsregendaten, kfu'!$D$20:$N$304,22,0)</f>
        <v>150.8</v>
      </c>
      <c r="D56" s="370"/>
      <c r="E56" s="310" t="e">
        <f t="shared" si="2"/>
        <v>#DIV/0!</v>
      </c>
      <c r="F56" s="311"/>
      <c r="G56" s="310" t="e">
        <f t="shared" si="0"/>
        <v>#DIV/0!</v>
      </c>
      <c r="H56" s="311"/>
      <c r="I56" s="44"/>
      <c r="J56" s="44"/>
      <c r="K56" s="44"/>
      <c r="L56" s="44"/>
      <c r="M56" s="44"/>
      <c r="N56" s="44"/>
      <c r="Q56" s="166">
        <v>8640</v>
      </c>
      <c r="R56" s="165" t="e">
        <f>Q56*($G$19/2)*$G$20*((($G$24^2*PI())/4)/$G$17)*60000</f>
        <v>#DIV/0!</v>
      </c>
      <c r="S56" s="165" t="e">
        <f t="shared" si="1"/>
        <v>#DIV/0!</v>
      </c>
      <c r="T56" s="158" t="e">
        <f t="shared" si="4"/>
        <v>#DIV/0!</v>
      </c>
      <c r="U56" s="158" t="e">
        <f t="shared" si="5"/>
        <v>#DIV/0!</v>
      </c>
    </row>
    <row r="57" spans="1:21" ht="3" customHeight="1" thickBot="1">
      <c r="A57" s="371"/>
      <c r="B57" s="371"/>
      <c r="C57" s="371"/>
      <c r="D57" s="371"/>
      <c r="E57" s="371"/>
      <c r="F57" s="371"/>
      <c r="G57" s="371"/>
      <c r="H57" s="371"/>
      <c r="I57" s="44"/>
      <c r="J57" s="44"/>
      <c r="K57" s="44"/>
      <c r="L57" s="44"/>
      <c r="M57" s="44"/>
      <c r="N57" s="44"/>
      <c r="T57" s="31"/>
      <c r="U57" s="31"/>
    </row>
    <row r="58" spans="1:21" ht="12.75" customHeight="1" thickBot="1">
      <c r="A58" s="404" t="s">
        <v>95</v>
      </c>
      <c r="B58" s="405"/>
      <c r="C58" s="405"/>
      <c r="D58" s="405"/>
      <c r="E58" s="405"/>
      <c r="F58" s="405"/>
      <c r="G58" s="405"/>
      <c r="H58" s="406"/>
      <c r="I58" s="57"/>
      <c r="J58" s="57"/>
      <c r="K58" s="57"/>
      <c r="L58" s="57"/>
      <c r="M58" s="57"/>
      <c r="N58" s="57"/>
      <c r="R58" s="22"/>
      <c r="S58" s="22"/>
      <c r="T58" s="9"/>
      <c r="U58" s="9"/>
    </row>
    <row r="59" spans="1:21" ht="11.25" customHeight="1">
      <c r="A59" s="178"/>
      <c r="B59" s="179"/>
      <c r="C59" s="179"/>
      <c r="D59" s="179"/>
      <c r="E59" s="342" t="s">
        <v>119</v>
      </c>
      <c r="F59" s="342"/>
      <c r="G59" s="402" t="s">
        <v>127</v>
      </c>
      <c r="H59" s="403"/>
      <c r="I59" s="57"/>
      <c r="J59" s="57"/>
      <c r="K59" s="57"/>
      <c r="L59" s="57"/>
      <c r="M59" s="57"/>
      <c r="N59" s="57"/>
      <c r="R59" s="22"/>
      <c r="S59" s="22"/>
      <c r="T59" s="9"/>
      <c r="U59" s="9"/>
    </row>
    <row r="60" spans="1:17" ht="13.5" customHeight="1">
      <c r="A60" s="327" t="s">
        <v>60</v>
      </c>
      <c r="B60" s="328"/>
      <c r="C60" s="328"/>
      <c r="D60" s="328"/>
      <c r="E60" s="341" t="e">
        <f>MAX(E36:E56)</f>
        <v>#DIV/0!</v>
      </c>
      <c r="F60" s="341"/>
      <c r="G60" s="400" t="e">
        <f>MAX(G35:G56)</f>
        <v>#DIV/0!</v>
      </c>
      <c r="H60" s="401"/>
      <c r="I60" s="154" t="e">
        <f>G60-G29*(G26+G21)*G27</f>
        <v>#DIV/0!</v>
      </c>
      <c r="J60" s="153"/>
      <c r="K60" s="11"/>
      <c r="L60" s="366"/>
      <c r="M60" s="366"/>
      <c r="N60" s="366"/>
      <c r="Q60" s="167"/>
    </row>
    <row r="61" spans="1:17" ht="13.5" customHeight="1">
      <c r="A61" s="327" t="s">
        <v>100</v>
      </c>
      <c r="B61" s="328"/>
      <c r="C61" s="328"/>
      <c r="D61" s="328"/>
      <c r="E61" s="329" t="e">
        <f>E60/I24</f>
        <v>#DIV/0!</v>
      </c>
      <c r="F61" s="330"/>
      <c r="G61" s="339" t="e">
        <f>(ROUND(I60/(I24+(G29-I25)*G27),2))</f>
        <v>#DIV/0!</v>
      </c>
      <c r="H61" s="340"/>
      <c r="I61" s="11"/>
      <c r="J61" s="11"/>
      <c r="K61" s="11"/>
      <c r="L61" s="366"/>
      <c r="M61" s="366"/>
      <c r="N61" s="366"/>
      <c r="Q61" s="167"/>
    </row>
    <row r="62" spans="1:19" s="18" customFormat="1" ht="11.25" customHeight="1">
      <c r="A62" s="312" t="s">
        <v>203</v>
      </c>
      <c r="B62" s="313"/>
      <c r="C62" s="313"/>
      <c r="D62" s="313"/>
      <c r="E62" s="336">
        <v>6</v>
      </c>
      <c r="F62" s="337"/>
      <c r="G62" s="337"/>
      <c r="H62" s="338"/>
      <c r="I62" s="58"/>
      <c r="J62" s="48"/>
      <c r="K62" s="48"/>
      <c r="L62" s="366"/>
      <c r="M62" s="366"/>
      <c r="N62" s="366"/>
      <c r="Q62" s="168"/>
      <c r="R62" s="168"/>
      <c r="S62" s="168"/>
    </row>
    <row r="63" spans="1:19" s="18" customFormat="1" ht="11.25" customHeight="1">
      <c r="A63" s="314"/>
      <c r="B63" s="315"/>
      <c r="C63" s="315"/>
      <c r="D63" s="315"/>
      <c r="E63" s="316" t="e">
        <f>IF(E62=MAX(E61:H61),"Stauhöhe OK.",IF(E62&gt;MAX(E61:H61),"Stauhöhe OK.","ACHTUNG! Gewählte Stauhöhe zu gering!"))</f>
        <v>#DIV/0!</v>
      </c>
      <c r="F63" s="317"/>
      <c r="G63" s="317"/>
      <c r="H63" s="318"/>
      <c r="I63" s="58"/>
      <c r="J63" s="48"/>
      <c r="K63" s="48"/>
      <c r="L63" s="366"/>
      <c r="M63" s="366"/>
      <c r="N63" s="366"/>
      <c r="Q63" s="168"/>
      <c r="R63" s="168"/>
      <c r="S63" s="168"/>
    </row>
    <row r="64" spans="1:19" s="18" customFormat="1" ht="13.5" customHeight="1">
      <c r="A64" s="327" t="s">
        <v>129</v>
      </c>
      <c r="B64" s="328"/>
      <c r="C64" s="328"/>
      <c r="D64" s="328"/>
      <c r="E64" s="321"/>
      <c r="F64" s="322"/>
      <c r="G64" s="367">
        <f>E62+G26+G28+G21</f>
        <v>7.4</v>
      </c>
      <c r="H64" s="368"/>
      <c r="I64" s="48"/>
      <c r="J64" s="48"/>
      <c r="K64" s="48"/>
      <c r="L64" s="366"/>
      <c r="M64" s="366"/>
      <c r="N64" s="366"/>
      <c r="Q64" s="168"/>
      <c r="R64" s="168"/>
      <c r="S64" s="168"/>
    </row>
    <row r="65" spans="1:19" s="18" customFormat="1" ht="13.5" customHeight="1">
      <c r="A65" s="327" t="s">
        <v>62</v>
      </c>
      <c r="B65" s="328"/>
      <c r="C65" s="328"/>
      <c r="D65" s="328"/>
      <c r="E65" s="323"/>
      <c r="F65" s="323"/>
      <c r="G65" s="87" t="e">
        <f>IF((MAX(G35:G56)&gt;0),(INDEX(A35:A56,MATCH(MAX(G35:G56),G35:G56,0))),"-")</f>
        <v>#DIV/0!</v>
      </c>
      <c r="H65" s="155" t="e">
        <f>IF((MAX(G35:G56)&gt;0),(INDEX(C35:C56,MATCH(MAX(G35:G56),G35:G56,0))),"-")</f>
        <v>#DIV/0!</v>
      </c>
      <c r="I65" s="48"/>
      <c r="J65" s="48"/>
      <c r="K65" s="48"/>
      <c r="L65" s="366"/>
      <c r="M65" s="366"/>
      <c r="N65" s="366"/>
      <c r="Q65" s="168"/>
      <c r="R65" s="168"/>
      <c r="S65" s="168"/>
    </row>
    <row r="66" spans="1:21" s="18" customFormat="1" ht="13.5" customHeight="1">
      <c r="A66" s="319" t="s">
        <v>140</v>
      </c>
      <c r="B66" s="320"/>
      <c r="C66" s="320"/>
      <c r="D66" s="320"/>
      <c r="E66" s="324">
        <f>C33</f>
        <v>5</v>
      </c>
      <c r="F66" s="325"/>
      <c r="G66" s="325"/>
      <c r="H66" s="326"/>
      <c r="I66" s="48"/>
      <c r="J66" s="48"/>
      <c r="K66" s="48"/>
      <c r="L66" s="366"/>
      <c r="M66" s="366"/>
      <c r="N66" s="366"/>
      <c r="Q66" s="168"/>
      <c r="R66" s="168"/>
      <c r="S66" s="168"/>
      <c r="U66" s="177" t="e">
        <f>MAX(E61:H61)</f>
        <v>#DIV/0!</v>
      </c>
    </row>
    <row r="67" spans="1:19" s="18" customFormat="1" ht="13.5" customHeight="1">
      <c r="A67" s="319" t="s">
        <v>214</v>
      </c>
      <c r="B67" s="478"/>
      <c r="C67" s="478"/>
      <c r="D67" s="479"/>
      <c r="E67" s="372">
        <f>I24*(G19*G20)*1000</f>
        <v>2.454369260617026</v>
      </c>
      <c r="F67" s="373"/>
      <c r="G67" s="372">
        <f>G29*(G22*G23)*1000</f>
        <v>9.000000000000002</v>
      </c>
      <c r="H67" s="374"/>
      <c r="I67" s="48"/>
      <c r="J67" s="74"/>
      <c r="K67" s="48"/>
      <c r="L67" s="366"/>
      <c r="M67" s="366"/>
      <c r="N67" s="366"/>
      <c r="Q67" s="169"/>
      <c r="R67" s="168"/>
      <c r="S67" s="168"/>
    </row>
    <row r="68" spans="1:19" s="18" customFormat="1" ht="13.5" customHeight="1">
      <c r="A68" s="314" t="s">
        <v>215</v>
      </c>
      <c r="B68" s="480"/>
      <c r="C68" s="480"/>
      <c r="D68" s="481"/>
      <c r="E68" s="375">
        <f>E67*3.6*24</f>
        <v>212.05750411731105</v>
      </c>
      <c r="F68" s="376"/>
      <c r="G68" s="375">
        <f>G67*3.6*24</f>
        <v>777.6000000000001</v>
      </c>
      <c r="H68" s="377"/>
      <c r="I68" s="48"/>
      <c r="J68" s="74"/>
      <c r="K68" s="48"/>
      <c r="L68" s="366"/>
      <c r="M68" s="366"/>
      <c r="N68" s="366"/>
      <c r="Q68" s="169"/>
      <c r="R68" s="168"/>
      <c r="S68" s="168"/>
    </row>
    <row r="69" spans="1:19" s="18" customFormat="1" ht="13.5" customHeight="1">
      <c r="A69" s="319" t="s">
        <v>217</v>
      </c>
      <c r="B69" s="328"/>
      <c r="C69" s="328"/>
      <c r="D69" s="482"/>
      <c r="E69" s="307">
        <f>MIN(E68:H68)</f>
        <v>212.05750411731105</v>
      </c>
      <c r="F69" s="308"/>
      <c r="G69" s="308"/>
      <c r="H69" s="309"/>
      <c r="I69" s="48"/>
      <c r="J69" s="74"/>
      <c r="K69" s="48"/>
      <c r="L69" s="366"/>
      <c r="M69" s="366"/>
      <c r="N69" s="366"/>
      <c r="Q69" s="169"/>
      <c r="R69" s="168"/>
      <c r="S69" s="168"/>
    </row>
    <row r="70" spans="1:19" s="18" customFormat="1" ht="13.5" customHeight="1">
      <c r="A70" s="314" t="s">
        <v>218</v>
      </c>
      <c r="B70" s="480"/>
      <c r="C70" s="480"/>
      <c r="D70" s="481"/>
      <c r="E70" s="307">
        <f>'Bemessungsregendaten, kfu'!D36*G17/1000</f>
        <v>0</v>
      </c>
      <c r="F70" s="308"/>
      <c r="G70" s="308"/>
      <c r="H70" s="309"/>
      <c r="I70" s="48"/>
      <c r="J70" s="48"/>
      <c r="K70" s="48"/>
      <c r="L70" s="366"/>
      <c r="M70" s="366"/>
      <c r="N70" s="366"/>
      <c r="Q70" s="168"/>
      <c r="R70" s="168"/>
      <c r="S70" s="168"/>
    </row>
    <row r="71" spans="1:19" s="18" customFormat="1" ht="13.5" thickBot="1">
      <c r="A71" s="333" t="s">
        <v>171</v>
      </c>
      <c r="B71" s="334"/>
      <c r="C71" s="334"/>
      <c r="D71" s="334"/>
      <c r="E71" s="334"/>
      <c r="F71" s="335"/>
      <c r="G71" s="331">
        <f>G64+1</f>
        <v>8.4</v>
      </c>
      <c r="H71" s="332"/>
      <c r="I71" s="306"/>
      <c r="J71" s="306"/>
      <c r="K71" s="306"/>
      <c r="L71" s="366"/>
      <c r="M71" s="366"/>
      <c r="N71" s="366"/>
      <c r="Q71" s="168"/>
      <c r="R71" s="168"/>
      <c r="S71" s="168"/>
    </row>
    <row r="72" spans="1:17" ht="46.5" customHeight="1">
      <c r="A72" s="175"/>
      <c r="B72" s="175"/>
      <c r="C72" s="175"/>
      <c r="D72" s="175"/>
      <c r="E72" s="175"/>
      <c r="F72" s="175"/>
      <c r="G72" s="175"/>
      <c r="H72" s="175"/>
      <c r="I72" s="49"/>
      <c r="J72" s="49"/>
      <c r="K72" s="49"/>
      <c r="L72" s="49"/>
      <c r="M72" s="49"/>
      <c r="N72" s="49"/>
      <c r="O72" s="22"/>
      <c r="P72" s="22"/>
      <c r="Q72" s="22"/>
    </row>
    <row r="73" spans="1:17" ht="22.5" customHeight="1" thickBot="1">
      <c r="A73" s="182"/>
      <c r="B73" s="182"/>
      <c r="C73" s="182"/>
      <c r="D73" s="182"/>
      <c r="E73" s="182"/>
      <c r="F73" s="182"/>
      <c r="G73" s="182"/>
      <c r="H73" s="182"/>
      <c r="I73" s="49"/>
      <c r="J73" s="49"/>
      <c r="K73" s="49"/>
      <c r="L73" s="49"/>
      <c r="M73" s="49"/>
      <c r="N73" s="49"/>
      <c r="O73" s="22"/>
      <c r="P73" s="22"/>
      <c r="Q73" s="22"/>
    </row>
    <row r="74" spans="1:17" ht="13.5" thickBot="1">
      <c r="A74" s="414" t="s">
        <v>172</v>
      </c>
      <c r="B74" s="415"/>
      <c r="C74" s="415"/>
      <c r="D74" s="415"/>
      <c r="E74" s="415"/>
      <c r="F74" s="415"/>
      <c r="G74" s="415"/>
      <c r="H74" s="416"/>
      <c r="I74" s="49"/>
      <c r="J74" s="49"/>
      <c r="K74" s="49"/>
      <c r="L74" s="49"/>
      <c r="M74" s="49"/>
      <c r="N74" s="49"/>
      <c r="O74" s="22"/>
      <c r="P74" s="22"/>
      <c r="Q74" s="22"/>
    </row>
    <row r="75" spans="1:17" ht="19.5" customHeight="1">
      <c r="A75" s="418"/>
      <c r="B75" s="419"/>
      <c r="C75" s="419"/>
      <c r="D75" s="419"/>
      <c r="E75" s="419"/>
      <c r="F75" s="419"/>
      <c r="G75" s="419"/>
      <c r="H75" s="420"/>
      <c r="I75" s="49"/>
      <c r="J75" s="49"/>
      <c r="K75" s="49"/>
      <c r="L75" s="49"/>
      <c r="M75" s="49"/>
      <c r="N75" s="49"/>
      <c r="O75" s="22"/>
      <c r="P75" s="22"/>
      <c r="Q75" s="22"/>
    </row>
    <row r="76" spans="1:17" ht="12.75">
      <c r="A76" s="418"/>
      <c r="B76" s="419"/>
      <c r="C76" s="419"/>
      <c r="D76" s="419"/>
      <c r="E76" s="419"/>
      <c r="F76" s="419"/>
      <c r="G76" s="419"/>
      <c r="H76" s="420"/>
      <c r="I76" s="49"/>
      <c r="J76" s="49"/>
      <c r="K76" s="49"/>
      <c r="L76" s="49"/>
      <c r="M76" s="49"/>
      <c r="N76" s="49"/>
      <c r="O76" s="22"/>
      <c r="P76" s="22"/>
      <c r="Q76" s="22"/>
    </row>
    <row r="77" spans="1:17" ht="28.5" customHeight="1">
      <c r="A77" s="418"/>
      <c r="B77" s="419"/>
      <c r="C77" s="419"/>
      <c r="D77" s="419"/>
      <c r="E77" s="419"/>
      <c r="F77" s="419"/>
      <c r="G77" s="419"/>
      <c r="H77" s="420"/>
      <c r="I77" s="49"/>
      <c r="J77" s="49"/>
      <c r="K77" s="49"/>
      <c r="L77" s="49"/>
      <c r="M77" s="49"/>
      <c r="N77" s="49"/>
      <c r="O77" s="22"/>
      <c r="P77" s="22"/>
      <c r="Q77" s="22"/>
    </row>
    <row r="78" spans="1:17" ht="36" customHeight="1">
      <c r="A78" s="418"/>
      <c r="B78" s="419"/>
      <c r="C78" s="419"/>
      <c r="D78" s="419"/>
      <c r="E78" s="419"/>
      <c r="F78" s="419"/>
      <c r="G78" s="419"/>
      <c r="H78" s="420"/>
      <c r="I78" s="49"/>
      <c r="J78" s="49"/>
      <c r="K78" s="49"/>
      <c r="L78" s="49"/>
      <c r="M78" s="49"/>
      <c r="N78" s="49"/>
      <c r="O78" s="22"/>
      <c r="P78" s="22"/>
      <c r="Q78" s="22"/>
    </row>
    <row r="79" spans="1:17" ht="72" customHeight="1">
      <c r="A79" s="418"/>
      <c r="B79" s="419"/>
      <c r="C79" s="419"/>
      <c r="D79" s="419"/>
      <c r="E79" s="419"/>
      <c r="F79" s="419"/>
      <c r="G79" s="419"/>
      <c r="H79" s="420"/>
      <c r="I79" s="49"/>
      <c r="J79" s="49"/>
      <c r="K79" s="49"/>
      <c r="L79" s="49"/>
      <c r="M79" s="49"/>
      <c r="N79" s="49"/>
      <c r="O79" s="22"/>
      <c r="P79" s="22"/>
      <c r="Q79" s="22"/>
    </row>
    <row r="80" spans="1:17" ht="12.75">
      <c r="A80" s="418"/>
      <c r="B80" s="419"/>
      <c r="C80" s="419"/>
      <c r="D80" s="419"/>
      <c r="E80" s="419"/>
      <c r="F80" s="419"/>
      <c r="G80" s="419"/>
      <c r="H80" s="420"/>
      <c r="I80" s="49"/>
      <c r="J80" s="49"/>
      <c r="K80" s="49"/>
      <c r="L80" s="49"/>
      <c r="M80" s="49"/>
      <c r="N80" s="49"/>
      <c r="O80" s="22"/>
      <c r="P80" s="22"/>
      <c r="Q80" s="22"/>
    </row>
    <row r="81" spans="1:17" ht="46.5" customHeight="1">
      <c r="A81" s="418"/>
      <c r="B81" s="419"/>
      <c r="C81" s="419"/>
      <c r="D81" s="419"/>
      <c r="E81" s="419"/>
      <c r="F81" s="419"/>
      <c r="G81" s="419"/>
      <c r="H81" s="420"/>
      <c r="I81" s="49"/>
      <c r="J81" s="49"/>
      <c r="K81" s="49"/>
      <c r="L81" s="49"/>
      <c r="M81" s="49"/>
      <c r="N81" s="49"/>
      <c r="O81" s="22"/>
      <c r="P81" s="22"/>
      <c r="Q81" s="22"/>
    </row>
    <row r="82" spans="1:17" ht="50.25" customHeight="1">
      <c r="A82" s="418"/>
      <c r="B82" s="419"/>
      <c r="C82" s="419"/>
      <c r="D82" s="419"/>
      <c r="E82" s="419"/>
      <c r="F82" s="419"/>
      <c r="G82" s="419"/>
      <c r="H82" s="420"/>
      <c r="I82" s="49"/>
      <c r="J82" s="49"/>
      <c r="K82" s="49"/>
      <c r="L82" s="49"/>
      <c r="M82" s="49"/>
      <c r="N82" s="49"/>
      <c r="O82" s="22"/>
      <c r="P82" s="22"/>
      <c r="Q82" s="22"/>
    </row>
    <row r="83" spans="1:17" ht="6.75" customHeight="1">
      <c r="A83" s="418"/>
      <c r="B83" s="419"/>
      <c r="C83" s="419"/>
      <c r="D83" s="419"/>
      <c r="E83" s="419"/>
      <c r="F83" s="419"/>
      <c r="G83" s="419"/>
      <c r="H83" s="420"/>
      <c r="I83" s="49"/>
      <c r="J83" s="49"/>
      <c r="K83" s="49"/>
      <c r="L83" s="49"/>
      <c r="M83" s="49"/>
      <c r="N83" s="49"/>
      <c r="O83" s="22"/>
      <c r="P83" s="22"/>
      <c r="Q83" s="22"/>
    </row>
    <row r="84" spans="1:17" ht="12.75">
      <c r="A84" s="418"/>
      <c r="B84" s="419"/>
      <c r="C84" s="419"/>
      <c r="D84" s="419"/>
      <c r="E84" s="419"/>
      <c r="F84" s="419"/>
      <c r="G84" s="419"/>
      <c r="H84" s="420"/>
      <c r="I84" s="11"/>
      <c r="J84" s="11"/>
      <c r="K84" s="11"/>
      <c r="L84" s="11"/>
      <c r="M84" s="11"/>
      <c r="N84" s="11"/>
      <c r="O84" s="22"/>
      <c r="P84" s="22"/>
      <c r="Q84" s="22"/>
    </row>
    <row r="85" spans="1:17" ht="12.75">
      <c r="A85" s="421"/>
      <c r="B85" s="422"/>
      <c r="C85" s="422"/>
      <c r="D85" s="422"/>
      <c r="E85" s="422"/>
      <c r="F85" s="422"/>
      <c r="G85" s="422"/>
      <c r="H85" s="423"/>
      <c r="I85" s="10"/>
      <c r="J85" s="10"/>
      <c r="K85" s="10"/>
      <c r="L85" s="10"/>
      <c r="M85" s="10"/>
      <c r="N85" s="9"/>
      <c r="O85" s="9"/>
      <c r="P85" s="9"/>
      <c r="Q85" s="22"/>
    </row>
    <row r="86" spans="1:17" ht="28.5" customHeight="1">
      <c r="A86" s="411"/>
      <c r="B86" s="411"/>
      <c r="C86" s="2"/>
      <c r="D86" s="417"/>
      <c r="E86" s="417"/>
      <c r="F86" s="2"/>
      <c r="I86" s="10"/>
      <c r="J86" s="10"/>
      <c r="K86" s="10"/>
      <c r="L86" s="10"/>
      <c r="M86" s="10"/>
      <c r="N86" s="9"/>
      <c r="O86" s="9"/>
      <c r="P86" s="9"/>
      <c r="Q86" s="22"/>
    </row>
    <row r="87" spans="1:21" s="1" customFormat="1" ht="36" customHeight="1">
      <c r="A87" s="397"/>
      <c r="B87" s="397"/>
      <c r="C87" s="7"/>
      <c r="D87" s="6"/>
      <c r="F87" s="2"/>
      <c r="N87"/>
      <c r="O87"/>
      <c r="P87"/>
      <c r="Q87" s="21"/>
      <c r="R87" s="21"/>
      <c r="S87" s="21"/>
      <c r="T87"/>
      <c r="U87"/>
    </row>
    <row r="88" spans="1:21" s="1" customFormat="1" ht="72" customHeight="1">
      <c r="A88" s="411"/>
      <c r="B88" s="411"/>
      <c r="C88" s="4"/>
      <c r="D88" s="6"/>
      <c r="F88" s="4"/>
      <c r="N88"/>
      <c r="O88"/>
      <c r="P88"/>
      <c r="Q88" s="21"/>
      <c r="R88" s="21"/>
      <c r="S88" s="21"/>
      <c r="T88"/>
      <c r="U88"/>
    </row>
    <row r="89" spans="1:21" s="1" customFormat="1" ht="12.75">
      <c r="A89" s="395"/>
      <c r="B89" s="395"/>
      <c r="C89" s="2"/>
      <c r="D89" s="8"/>
      <c r="F89" s="2"/>
      <c r="N89"/>
      <c r="O89"/>
      <c r="P89"/>
      <c r="Q89" s="21"/>
      <c r="R89" s="21"/>
      <c r="S89" s="21"/>
      <c r="T89"/>
      <c r="U89"/>
    </row>
    <row r="90" spans="1:21" s="1" customFormat="1" ht="46.5" customHeight="1">
      <c r="A90"/>
      <c r="F90" s="2"/>
      <c r="N90"/>
      <c r="O90"/>
      <c r="P90"/>
      <c r="Q90" s="21"/>
      <c r="R90" s="21"/>
      <c r="S90" s="21"/>
      <c r="T90"/>
      <c r="U90"/>
    </row>
    <row r="91" spans="1:21" s="1" customFormat="1" ht="50.25" customHeight="1">
      <c r="A91" s="411"/>
      <c r="B91" s="411"/>
      <c r="C91" s="4"/>
      <c r="D91" s="5"/>
      <c r="N91"/>
      <c r="O91"/>
      <c r="P91"/>
      <c r="Q91" s="21"/>
      <c r="R91" s="21"/>
      <c r="S91" s="21"/>
      <c r="T91"/>
      <c r="U91"/>
    </row>
    <row r="92" spans="1:21" s="1" customFormat="1" ht="12.75">
      <c r="A92" s="412"/>
      <c r="B92" s="412"/>
      <c r="N92"/>
      <c r="O92"/>
      <c r="P92"/>
      <c r="Q92" s="21"/>
      <c r="R92" s="21"/>
      <c r="S92" s="21"/>
      <c r="T92"/>
      <c r="U92"/>
    </row>
    <row r="93" spans="1:21" s="1" customFormat="1" ht="12.75">
      <c r="A93" s="280"/>
      <c r="B93" s="280"/>
      <c r="N93"/>
      <c r="O93"/>
      <c r="P93"/>
      <c r="Q93" s="21"/>
      <c r="R93" s="21"/>
      <c r="S93" s="21"/>
      <c r="T93"/>
      <c r="U93"/>
    </row>
    <row r="94" spans="1:21" s="1" customFormat="1" ht="28.5" customHeight="1">
      <c r="A94" s="413"/>
      <c r="B94" s="413"/>
      <c r="C94" s="11"/>
      <c r="D94" s="12"/>
      <c r="F94" s="2"/>
      <c r="N94"/>
      <c r="O94"/>
      <c r="P94"/>
      <c r="Q94" s="21"/>
      <c r="R94" s="21"/>
      <c r="S94" s="21"/>
      <c r="T94"/>
      <c r="U94"/>
    </row>
    <row r="95" spans="1:21" s="1" customFormat="1" ht="29.25" customHeight="1">
      <c r="A95" s="397"/>
      <c r="B95" s="398"/>
      <c r="C95" s="13"/>
      <c r="D95" s="14"/>
      <c r="F95" s="2"/>
      <c r="G95" s="2"/>
      <c r="H95" s="6"/>
      <c r="N95"/>
      <c r="O95"/>
      <c r="P95"/>
      <c r="Q95" s="21"/>
      <c r="R95" s="21"/>
      <c r="S95" s="21"/>
      <c r="T95"/>
      <c r="U95"/>
    </row>
    <row r="96" spans="1:21" s="1" customFormat="1" ht="12.75">
      <c r="A96" s="395"/>
      <c r="B96" s="396"/>
      <c r="C96" s="15"/>
      <c r="D96" s="16"/>
      <c r="F96" s="2"/>
      <c r="H96" s="6"/>
      <c r="N96"/>
      <c r="O96"/>
      <c r="P96"/>
      <c r="Q96" s="21"/>
      <c r="R96" s="21"/>
      <c r="S96" s="21"/>
      <c r="T96"/>
      <c r="U96"/>
    </row>
    <row r="97" spans="1:21" s="1" customFormat="1" ht="27.75" customHeight="1">
      <c r="A97" s="397"/>
      <c r="B97" s="398"/>
      <c r="C97" s="13"/>
      <c r="D97" s="17"/>
      <c r="F97" s="4"/>
      <c r="H97" s="6"/>
      <c r="N97"/>
      <c r="O97"/>
      <c r="P97"/>
      <c r="Q97" s="21"/>
      <c r="R97" s="21"/>
      <c r="S97" s="21"/>
      <c r="T97"/>
      <c r="U97"/>
    </row>
    <row r="98" spans="1:21" s="1" customFormat="1" ht="12.75">
      <c r="A98" s="280"/>
      <c r="B98" s="280"/>
      <c r="C98" s="11"/>
      <c r="D98" s="11"/>
      <c r="N98"/>
      <c r="O98"/>
      <c r="P98"/>
      <c r="Q98" s="21"/>
      <c r="R98" s="21"/>
      <c r="S98" s="21"/>
      <c r="T98"/>
      <c r="U98"/>
    </row>
    <row r="99" spans="1:21" s="1" customFormat="1" ht="12.75">
      <c r="A99" s="280"/>
      <c r="B99" s="280"/>
      <c r="N99"/>
      <c r="O99"/>
      <c r="P99"/>
      <c r="Q99" s="21"/>
      <c r="R99" s="21"/>
      <c r="S99" s="21"/>
      <c r="T99"/>
      <c r="U99"/>
    </row>
  </sheetData>
  <sheetProtection password="DF80" sheet="1"/>
  <mergeCells count="201">
    <mergeCell ref="C39:D39"/>
    <mergeCell ref="A38:B38"/>
    <mergeCell ref="A67:D67"/>
    <mergeCell ref="A70:D70"/>
    <mergeCell ref="A68:D68"/>
    <mergeCell ref="A69:D69"/>
    <mergeCell ref="A45:B45"/>
    <mergeCell ref="A46:B46"/>
    <mergeCell ref="C42:D42"/>
    <mergeCell ref="C43:D43"/>
    <mergeCell ref="G23:H23"/>
    <mergeCell ref="A30:H30"/>
    <mergeCell ref="G29:H29"/>
    <mergeCell ref="A29:E29"/>
    <mergeCell ref="A36:B36"/>
    <mergeCell ref="C44:D44"/>
    <mergeCell ref="A37:B37"/>
    <mergeCell ref="A44:B44"/>
    <mergeCell ref="A28:E28"/>
    <mergeCell ref="A26:E26"/>
    <mergeCell ref="G26:H26"/>
    <mergeCell ref="A41:B41"/>
    <mergeCell ref="C34:D34"/>
    <mergeCell ref="E34:F34"/>
    <mergeCell ref="C38:D38"/>
    <mergeCell ref="C37:D37"/>
    <mergeCell ref="A39:B39"/>
    <mergeCell ref="A34:B34"/>
    <mergeCell ref="A35:B35"/>
    <mergeCell ref="G28:H28"/>
    <mergeCell ref="G22:H22"/>
    <mergeCell ref="A27:E27"/>
    <mergeCell ref="G27:H27"/>
    <mergeCell ref="G25:H25"/>
    <mergeCell ref="G24:H24"/>
    <mergeCell ref="C36:D36"/>
    <mergeCell ref="E35:F35"/>
    <mergeCell ref="E36:F36"/>
    <mergeCell ref="A31:H31"/>
    <mergeCell ref="C33:H33"/>
    <mergeCell ref="C7:H7"/>
    <mergeCell ref="B15:C15"/>
    <mergeCell ref="E15:F15"/>
    <mergeCell ref="G11:H11"/>
    <mergeCell ref="B13:C13"/>
    <mergeCell ref="G13:H13"/>
    <mergeCell ref="B14:C14"/>
    <mergeCell ref="A10:H10"/>
    <mergeCell ref="E14:F14"/>
    <mergeCell ref="A8:H8"/>
    <mergeCell ref="A23:E23"/>
    <mergeCell ref="A42:B42"/>
    <mergeCell ref="C40:D40"/>
    <mergeCell ref="A5:B5"/>
    <mergeCell ref="C5:H5"/>
    <mergeCell ref="A6:B6"/>
    <mergeCell ref="C6:H6"/>
    <mergeCell ref="A7:B7"/>
    <mergeCell ref="A9:H9"/>
    <mergeCell ref="A18:H18"/>
    <mergeCell ref="G21:H21"/>
    <mergeCell ref="E16:F16"/>
    <mergeCell ref="A20:E20"/>
    <mergeCell ref="G19:H19"/>
    <mergeCell ref="G20:H20"/>
    <mergeCell ref="B17:D17"/>
    <mergeCell ref="A43:B43"/>
    <mergeCell ref="C41:D41"/>
    <mergeCell ref="C45:D45"/>
    <mergeCell ref="A88:B88"/>
    <mergeCell ref="A74:H74"/>
    <mergeCell ref="A86:B86"/>
    <mergeCell ref="D86:E86"/>
    <mergeCell ref="A75:H85"/>
    <mergeCell ref="A87:B87"/>
    <mergeCell ref="A61:D61"/>
    <mergeCell ref="C46:D46"/>
    <mergeCell ref="A55:B55"/>
    <mergeCell ref="A49:B49"/>
    <mergeCell ref="A99:B99"/>
    <mergeCell ref="A89:B89"/>
    <mergeCell ref="A91:B91"/>
    <mergeCell ref="A92:B92"/>
    <mergeCell ref="A93:B93"/>
    <mergeCell ref="A94:B94"/>
    <mergeCell ref="A95:B95"/>
    <mergeCell ref="A96:B96"/>
    <mergeCell ref="A97:B97"/>
    <mergeCell ref="A98:B98"/>
    <mergeCell ref="K33:L33"/>
    <mergeCell ref="G60:H60"/>
    <mergeCell ref="G59:H59"/>
    <mergeCell ref="A58:H58"/>
    <mergeCell ref="A56:B56"/>
    <mergeCell ref="A40:B40"/>
    <mergeCell ref="C35:D35"/>
    <mergeCell ref="G34:H34"/>
    <mergeCell ref="A19:E19"/>
    <mergeCell ref="G12:H12"/>
    <mergeCell ref="A24:E24"/>
    <mergeCell ref="B16:C16"/>
    <mergeCell ref="G14:H14"/>
    <mergeCell ref="G17:H17"/>
    <mergeCell ref="A21:E21"/>
    <mergeCell ref="E17:F17"/>
    <mergeCell ref="G15:H15"/>
    <mergeCell ref="A47:B47"/>
    <mergeCell ref="A48:B48"/>
    <mergeCell ref="A50:B50"/>
    <mergeCell ref="A54:B54"/>
    <mergeCell ref="A52:B52"/>
    <mergeCell ref="C47:D47"/>
    <mergeCell ref="A51:B51"/>
    <mergeCell ref="A53:B53"/>
    <mergeCell ref="C48:D48"/>
    <mergeCell ref="L60:N71"/>
    <mergeCell ref="G64:H64"/>
    <mergeCell ref="C56:D56"/>
    <mergeCell ref="C53:D53"/>
    <mergeCell ref="C54:D54"/>
    <mergeCell ref="A57:H57"/>
    <mergeCell ref="E67:F67"/>
    <mergeCell ref="G67:H67"/>
    <mergeCell ref="E68:F68"/>
    <mergeCell ref="G68:H68"/>
    <mergeCell ref="K32:L32"/>
    <mergeCell ref="E11:F11"/>
    <mergeCell ref="A22:E22"/>
    <mergeCell ref="A32:B33"/>
    <mergeCell ref="E43:F43"/>
    <mergeCell ref="G44:H44"/>
    <mergeCell ref="B11:C11"/>
    <mergeCell ref="G16:H16"/>
    <mergeCell ref="B12:C12"/>
    <mergeCell ref="E13:F13"/>
    <mergeCell ref="E39:F39"/>
    <mergeCell ref="G35:H35"/>
    <mergeCell ref="G40:H40"/>
    <mergeCell ref="E44:F44"/>
    <mergeCell ref="E40:F40"/>
    <mergeCell ref="E41:F41"/>
    <mergeCell ref="E37:F37"/>
    <mergeCell ref="E12:F12"/>
    <mergeCell ref="C32:H32"/>
    <mergeCell ref="G51:H51"/>
    <mergeCell ref="G52:H52"/>
    <mergeCell ref="G53:H53"/>
    <mergeCell ref="G54:H54"/>
    <mergeCell ref="C52:D52"/>
    <mergeCell ref="C50:D50"/>
    <mergeCell ref="E51:F51"/>
    <mergeCell ref="C51:D51"/>
    <mergeCell ref="E59:F59"/>
    <mergeCell ref="C55:D55"/>
    <mergeCell ref="E52:F52"/>
    <mergeCell ref="E55:F55"/>
    <mergeCell ref="E49:F49"/>
    <mergeCell ref="E50:F50"/>
    <mergeCell ref="E54:F54"/>
    <mergeCell ref="E56:F56"/>
    <mergeCell ref="E53:F53"/>
    <mergeCell ref="C49:D49"/>
    <mergeCell ref="G50:H50"/>
    <mergeCell ref="G41:H41"/>
    <mergeCell ref="G42:H42"/>
    <mergeCell ref="G43:H43"/>
    <mergeCell ref="G45:H45"/>
    <mergeCell ref="G46:H46"/>
    <mergeCell ref="G47:H47"/>
    <mergeCell ref="G48:H48"/>
    <mergeCell ref="G49:H49"/>
    <mergeCell ref="E48:F48"/>
    <mergeCell ref="E47:F47"/>
    <mergeCell ref="G36:H36"/>
    <mergeCell ref="G37:H37"/>
    <mergeCell ref="G38:H38"/>
    <mergeCell ref="G39:H39"/>
    <mergeCell ref="E46:F46"/>
    <mergeCell ref="E45:F45"/>
    <mergeCell ref="E38:F38"/>
    <mergeCell ref="E42:F42"/>
    <mergeCell ref="A60:D60"/>
    <mergeCell ref="E61:F61"/>
    <mergeCell ref="G71:H71"/>
    <mergeCell ref="A71:F71"/>
    <mergeCell ref="E69:H69"/>
    <mergeCell ref="E62:H62"/>
    <mergeCell ref="G61:H61"/>
    <mergeCell ref="E60:F60"/>
    <mergeCell ref="A65:D65"/>
    <mergeCell ref="A64:D64"/>
    <mergeCell ref="I71:K71"/>
    <mergeCell ref="E70:H70"/>
    <mergeCell ref="G55:H55"/>
    <mergeCell ref="G56:H56"/>
    <mergeCell ref="A62:D63"/>
    <mergeCell ref="E63:H63"/>
    <mergeCell ref="A66:D66"/>
    <mergeCell ref="E64:F64"/>
    <mergeCell ref="E65:F65"/>
    <mergeCell ref="E66:H66"/>
  </mergeCells>
  <conditionalFormatting sqref="E36:E56 G36:G56">
    <cfRule type="cellIs" priority="15" dxfId="3" operator="lessThan" stopIfTrue="1">
      <formula>0.0000001</formula>
    </cfRule>
  </conditionalFormatting>
  <conditionalFormatting sqref="E63:H63">
    <cfRule type="containsText" priority="3" dxfId="2" operator="containsText" stopIfTrue="1" text="ACHTUNG! Gewählte Stauhöhe zu gering!">
      <formula>NOT(ISERROR(SEARCH("ACHTUNG! Gewählte Stauhöhe zu gering!",E63)))</formula>
    </cfRule>
    <cfRule type="containsText" priority="4" dxfId="1" operator="containsText" stopIfTrue="1" text="Stauhöhe OK.">
      <formula>NOT(ISERROR(SEARCH("Stauhöhe OK.",E63)))</formula>
    </cfRule>
  </conditionalFormatting>
  <conditionalFormatting sqref="G29:H29">
    <cfRule type="cellIs" priority="21" dxfId="0" operator="lessThanOrEqual" stopIfTrue="1">
      <formula>$G$24</formula>
    </cfRule>
  </conditionalFormatting>
  <dataValidations count="21">
    <dataValidation type="decimal" operator="greaterThanOrEqual" allowBlank="1" showInputMessage="1" showErrorMessage="1" error="Die Fläche der Baugrubensohle muss gleich groß  oder größer der Sickerschachtfläche inkl Wandstärke sein." sqref="G29:H29">
      <formula1>I25</formula1>
    </dataValidation>
    <dataValidation allowBlank="1" showErrorMessage="1" promptTitle="Formel" prompt="Konsensmenge pro Tag [l/m²] * 3,6 * 24&#10;" sqref="E70"/>
    <dataValidation allowBlank="1" showErrorMessage="1" promptTitle="Formel" prompt="As*kf*1000" sqref="E67:E69 J67:J69"/>
    <dataValidation allowBlank="1" showErrorMessage="1" promptTitle="Formel" prompt="Vs = (qs * Aent) / 1.000" sqref="E35"/>
    <dataValidation allowBlank="1" showErrorMessage="1" promptTitle="Formel" prompt="Vs = (qs * Aent) / 1.000&#10;Speichervolumen = (Versickerungsrate * abflusswirksame Gesamtfläche) / 1.000" sqref="E34"/>
    <dataValidation allowBlank="1" showErrorMessage="1" prompt="aus ehyd-Datenbank" sqref="C34"/>
    <dataValidation allowBlank="1" showInputMessage="1" showErrorMessage="1" promptTitle="Formel" prompt="qv = kf * β * D * (As / Aent) * 60.000" sqref="S35"/>
    <dataValidation allowBlank="1" showErrorMessage="1" sqref="I31:I38 K35:K38 L31:N38 J31:K33 J34:J38"/>
    <dataValidation type="decimal" allowBlank="1" showInputMessage="1" showErrorMessage="1" sqref="G22">
      <formula1>0.000001</formula1>
      <formula2>0.001</formula2>
    </dataValidation>
    <dataValidation allowBlank="1" showErrorMessage="1" promptTitle="ACHTUNG!" prompt="Eingabe nur bei Variante B!&#10;lt. ÖNORM sollte Schichtstärke &gt;= 30 cm betragen" sqref="G21"/>
    <dataValidation allowBlank="1" showErrorMessage="1" promptTitle="Hinweis" prompt="bei Brunnensenkverfahren mit &quot;Schneidering&quot; Wert auf 0 setzen" sqref="G25"/>
    <dataValidation type="decimal" allowBlank="1" showErrorMessage="1" promptTitle="Bodenart kf [m/s]" prompt="Kies 1*10-1 - 1*10-3&#10;sandiger Kies 1*10-3 - 1*10-4&#10;Mittelsand 1*10-3 bis 1*10-5&#10;humoser Oberboden 1*10-3 - 1*10-6&#10;schluffiger Sand 1*10-5 - 1*10-7&#10;Schluff 1*10-6 - 1*10-9&#10;toniger Schluff 1*10-7 - 1*10-11&#10;&#10;" sqref="G19">
      <formula1>0.000001</formula1>
      <formula2>0.001</formula2>
    </dataValidation>
    <dataValidation allowBlank="1" showInputMessage="1" showErrorMessage="1" promptTitle="An" prompt="Horizontalprojektion der jeweiligen Teilentwässerungsfläche in [m²]" sqref="E11"/>
    <dataValidation allowBlank="1" showErrorMessage="1" promptTitle="Hinweis" prompt="Der Faktor ist von der Herkunft des kf-Wertes abhängig. &#10;Feldversuch: 1&#10;Literatur: 0,5&#10;Sieblinie: 0,1" sqref="G23:H23"/>
    <dataValidation allowBlank="1" showErrorMessage="1" promptTitle="Formel" prompt="qv = kf * β * D * (As / Aent) * 60.000" sqref="R35"/>
    <dataValidation type="decimal" allowBlank="1" showInputMessage="1" showErrorMessage="1" sqref="D12:D16">
      <formula1>0</formula1>
      <formula2>1</formula2>
    </dataValidation>
    <dataValidation allowBlank="1" showErrorMessage="1" promptTitle="Formel" prompt="Maximum von Vs" sqref="E60:F61"/>
    <dataValidation type="decimal" operator="greaterThanOrEqual" allowBlank="1" showErrorMessage="1" promptTitle="Hinweis" prompt="bei Brunnensenkverfahren mit &quot;Schneidering&quot; Wert auf 0 setzen" error="Die Eingabe muss mindestens 0,5 m betragen." sqref="G26:H26">
      <formula1>0.5</formula1>
    </dataValidation>
    <dataValidation type="decimal" operator="greaterThanOrEqual" allowBlank="1" showErrorMessage="1" error="Wert ist zu klein." sqref="E62:H62">
      <formula1>MAX(E61,G61)</formula1>
    </dataValidation>
    <dataValidation type="decimal" allowBlank="1" showInputMessage="1" showErrorMessage="1" errorTitle="Fehler" error="Der eingegebene Wert muss zwischen 15 % und 30 % liegen." sqref="G27:H27">
      <formula1>0.15</formula1>
      <formula2>0.3</formula2>
    </dataValidation>
    <dataValidation operator="greaterThanOrEqual" allowBlank="1" error="Wert ist zu klein." sqref="E63:H63"/>
  </dataValidations>
  <printOptions/>
  <pageMargins left="0.7" right="0.7" top="0.75" bottom="0.3645833333333333" header="0.3" footer="0.3"/>
  <pageSetup horizontalDpi="600" verticalDpi="600" orientation="portrait" paperSize="9" r:id="rId5"/>
  <headerFooter alignWithMargins="0">
    <oddHeader>&amp;C&amp;"Arial,Fett"&amp;16SICKERSCHACHT&amp;R&amp;G</oddHeader>
    <oddFooter>&amp;R&amp;8Seite &amp;P von 2</oddFooter>
  </headerFooter>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Birgit (WaWi)</dc:creator>
  <cp:keywords/>
  <dc:description/>
  <cp:lastModifiedBy>Paulsen Birgit (Gemeinde Auerbach)</cp:lastModifiedBy>
  <cp:lastPrinted>2018-05-24T14:09:13Z</cp:lastPrinted>
  <dcterms:created xsi:type="dcterms:W3CDTF">2013-09-19T06:37:45Z</dcterms:created>
  <dcterms:modified xsi:type="dcterms:W3CDTF">2020-05-30T09:12:15Z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